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9440" windowHeight="931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H139" i="2" l="1"/>
  <c r="H131" i="2"/>
  <c r="H105" i="2"/>
  <c r="H103" i="2"/>
  <c r="H44" i="2"/>
  <c r="H21" i="2"/>
  <c r="F123" i="2" l="1"/>
  <c r="F51" i="2" l="1"/>
  <c r="F86" i="2"/>
  <c r="F132" i="2" l="1"/>
  <c r="F143" i="2"/>
  <c r="H86" i="2" l="1"/>
  <c r="F141" i="2" l="1"/>
  <c r="G140" i="2" l="1"/>
  <c r="F130" i="2"/>
  <c r="F20" i="2"/>
  <c r="G143" i="2" l="1"/>
  <c r="F129" i="2" l="1"/>
  <c r="E143" i="2"/>
  <c r="G142" i="2" l="1"/>
  <c r="H20" i="2" l="1"/>
  <c r="E142" i="2"/>
  <c r="H148" i="2" l="1"/>
  <c r="E134" i="2" l="1"/>
  <c r="E140" i="2"/>
  <c r="F64" i="2" l="1"/>
  <c r="F80" i="2"/>
  <c r="F94" i="2"/>
  <c r="G141" i="2"/>
  <c r="H107" i="2" l="1"/>
  <c r="H117" i="2" l="1"/>
  <c r="E141" i="2" l="1"/>
  <c r="G138" i="2" l="1"/>
  <c r="G137" i="2"/>
  <c r="G136" i="2"/>
  <c r="G135" i="2"/>
  <c r="H128" i="2"/>
  <c r="F128" i="2"/>
  <c r="G134" i="2" l="1"/>
  <c r="F107" i="2" l="1"/>
  <c r="H126" i="2" l="1"/>
  <c r="H96" i="2"/>
  <c r="G106" i="2" l="1"/>
  <c r="E106" i="2"/>
  <c r="F104" i="2" l="1"/>
  <c r="G128" i="2" l="1"/>
  <c r="F109" i="2"/>
  <c r="H116" i="2"/>
  <c r="F117" i="2"/>
  <c r="F116" i="2" l="1"/>
  <c r="F19" i="2"/>
  <c r="H19" i="2"/>
  <c r="G139" i="2" l="1"/>
  <c r="H111" i="2" l="1"/>
  <c r="H109" i="2"/>
  <c r="H104" i="2"/>
  <c r="H106" i="2" l="1"/>
  <c r="H43" i="2"/>
  <c r="E131" i="2" l="1"/>
  <c r="E128" i="2" l="1"/>
  <c r="E105" i="2" l="1"/>
  <c r="E139" i="2" l="1"/>
  <c r="G115" i="2" l="1"/>
  <c r="F114" i="2"/>
  <c r="F111" i="2"/>
  <c r="E115" i="2"/>
  <c r="F106" i="2" l="1"/>
  <c r="G133" i="2"/>
  <c r="E133" i="2"/>
  <c r="G132" i="2"/>
  <c r="E132" i="2"/>
  <c r="G131" i="2"/>
  <c r="G126" i="2"/>
  <c r="G125" i="2" s="1"/>
  <c r="E126" i="2"/>
  <c r="E125" i="2" s="1"/>
  <c r="H122" i="2"/>
  <c r="F122" i="2"/>
  <c r="F121" i="2" s="1"/>
  <c r="G105" i="2"/>
  <c r="G104" i="2" s="1"/>
  <c r="E104" i="2"/>
  <c r="G103" i="2"/>
  <c r="G102" i="2" s="1"/>
  <c r="E103" i="2"/>
  <c r="E102" i="2" s="1"/>
  <c r="H127" i="2"/>
  <c r="H125" i="2"/>
  <c r="H102" i="2"/>
  <c r="H91" i="2"/>
  <c r="H94" i="2"/>
  <c r="D130" i="2"/>
  <c r="D129" i="2" s="1"/>
  <c r="G127" i="2"/>
  <c r="F127" i="2"/>
  <c r="E127" i="2"/>
  <c r="D127" i="2"/>
  <c r="F125" i="2"/>
  <c r="D125" i="2"/>
  <c r="G122" i="2"/>
  <c r="E122" i="2"/>
  <c r="E121" i="2" s="1"/>
  <c r="G121" i="2"/>
  <c r="G117" i="2"/>
  <c r="E117" i="2"/>
  <c r="E116" i="2" s="1"/>
  <c r="G116" i="2"/>
  <c r="G114" i="2"/>
  <c r="E114" i="2"/>
  <c r="G111" i="2"/>
  <c r="E111" i="2"/>
  <c r="G109" i="2"/>
  <c r="E109" i="2"/>
  <c r="D104" i="2"/>
  <c r="F102" i="2"/>
  <c r="F101" i="2" s="1"/>
  <c r="D102" i="2"/>
  <c r="D101" i="2" s="1"/>
  <c r="E130" i="2" l="1"/>
  <c r="H93" i="2"/>
  <c r="H90" i="2" s="1"/>
  <c r="H121" i="2"/>
  <c r="G101" i="2"/>
  <c r="D124" i="2"/>
  <c r="E101" i="2"/>
  <c r="D100" i="2"/>
  <c r="D99" i="2" s="1"/>
  <c r="H101" i="2"/>
  <c r="H38" i="2" l="1"/>
  <c r="H74" i="2" l="1"/>
  <c r="G74" i="2"/>
  <c r="F74" i="2"/>
  <c r="E74" i="2"/>
  <c r="G145" i="2" l="1"/>
  <c r="F145" i="2"/>
  <c r="E145" i="2"/>
  <c r="G91" i="2"/>
  <c r="F91" i="2"/>
  <c r="E91" i="2"/>
  <c r="G94" i="2"/>
  <c r="G93" i="2" s="1"/>
  <c r="E94" i="2"/>
  <c r="E93" i="2" s="1"/>
  <c r="H88" i="2"/>
  <c r="G88" i="2"/>
  <c r="G87" i="2" s="1"/>
  <c r="G85" i="2" s="1"/>
  <c r="F88" i="2"/>
  <c r="E88" i="2"/>
  <c r="E87" i="2" s="1"/>
  <c r="E85" i="2" s="1"/>
  <c r="H83" i="2"/>
  <c r="G83" i="2"/>
  <c r="G82" i="2" s="1"/>
  <c r="G81" i="2" s="1"/>
  <c r="F83" i="2"/>
  <c r="F82" i="2" s="1"/>
  <c r="E83" i="2"/>
  <c r="E82" i="2" s="1"/>
  <c r="E81" i="2" s="1"/>
  <c r="E77" i="2"/>
  <c r="H79" i="2"/>
  <c r="G79" i="2"/>
  <c r="F79" i="2"/>
  <c r="E79" i="2"/>
  <c r="H77" i="2"/>
  <c r="G77" i="2"/>
  <c r="G76" i="2" s="1"/>
  <c r="F77" i="2"/>
  <c r="H72" i="2"/>
  <c r="G72" i="2"/>
  <c r="F72" i="2"/>
  <c r="E72" i="2"/>
  <c r="E71" i="2" s="1"/>
  <c r="H69" i="2"/>
  <c r="G69" i="2"/>
  <c r="F69" i="2"/>
  <c r="E69" i="2"/>
  <c r="H66" i="2"/>
  <c r="G66" i="2"/>
  <c r="G65" i="2" s="1"/>
  <c r="F66" i="2"/>
  <c r="E66" i="2"/>
  <c r="E65" i="2" s="1"/>
  <c r="H63" i="2"/>
  <c r="G63" i="2"/>
  <c r="G62" i="2" s="1"/>
  <c r="G61" i="2" s="1"/>
  <c r="F63" i="2"/>
  <c r="E63" i="2"/>
  <c r="E62" i="2" s="1"/>
  <c r="E61" i="2" s="1"/>
  <c r="H50" i="2"/>
  <c r="G50" i="2"/>
  <c r="F50" i="2"/>
  <c r="E50" i="2"/>
  <c r="H52" i="2"/>
  <c r="G52" i="2"/>
  <c r="F52" i="2"/>
  <c r="E52" i="2"/>
  <c r="H58" i="2"/>
  <c r="G58" i="2"/>
  <c r="G57" i="2" s="1"/>
  <c r="F58" i="2"/>
  <c r="F57" i="2" s="1"/>
  <c r="E58" i="2"/>
  <c r="E57" i="2" s="1"/>
  <c r="H55" i="2"/>
  <c r="G55" i="2"/>
  <c r="G54" i="2" s="1"/>
  <c r="F55" i="2"/>
  <c r="E55" i="2"/>
  <c r="E54" i="2" s="1"/>
  <c r="H46" i="2"/>
  <c r="G46" i="2"/>
  <c r="G45" i="2" s="1"/>
  <c r="F46" i="2"/>
  <c r="E46" i="2"/>
  <c r="E45" i="2" s="1"/>
  <c r="E38" i="2"/>
  <c r="E43" i="2"/>
  <c r="E41" i="2"/>
  <c r="G43" i="2"/>
  <c r="F43" i="2"/>
  <c r="H41" i="2"/>
  <c r="H40" i="2" s="1"/>
  <c r="G41" i="2"/>
  <c r="F41" i="2"/>
  <c r="G38" i="2"/>
  <c r="F38" i="2"/>
  <c r="E34" i="2"/>
  <c r="E33" i="2" s="1"/>
  <c r="H34" i="2"/>
  <c r="G34" i="2"/>
  <c r="G33" i="2" s="1"/>
  <c r="F34" i="2"/>
  <c r="H28" i="2"/>
  <c r="G28" i="2"/>
  <c r="G27" i="2" s="1"/>
  <c r="F28" i="2"/>
  <c r="F27" i="2" s="1"/>
  <c r="E28" i="2"/>
  <c r="E27" i="2" s="1"/>
  <c r="G20" i="2"/>
  <c r="G19" i="2" s="1"/>
  <c r="E20" i="2"/>
  <c r="E19" i="2" s="1"/>
  <c r="F54" i="2" l="1"/>
  <c r="F65" i="2"/>
  <c r="F76" i="2"/>
  <c r="E40" i="2"/>
  <c r="E37" i="2" s="1"/>
  <c r="F71" i="2"/>
  <c r="H45" i="2"/>
  <c r="H54" i="2"/>
  <c r="H49" i="2"/>
  <c r="H62" i="2"/>
  <c r="H65" i="2"/>
  <c r="H82" i="2"/>
  <c r="H87" i="2"/>
  <c r="H33" i="2"/>
  <c r="G49" i="2"/>
  <c r="G48" i="2" s="1"/>
  <c r="F93" i="2"/>
  <c r="F87" i="2"/>
  <c r="F85" i="2" s="1"/>
  <c r="F81" i="2" s="1"/>
  <c r="F62" i="2"/>
  <c r="F45" i="2"/>
  <c r="F33" i="2"/>
  <c r="H57" i="2"/>
  <c r="H76" i="2"/>
  <c r="H27" i="2"/>
  <c r="G40" i="2"/>
  <c r="G37" i="2" s="1"/>
  <c r="E49" i="2"/>
  <c r="E48" i="2" s="1"/>
  <c r="E76" i="2"/>
  <c r="E90" i="2"/>
  <c r="G90" i="2"/>
  <c r="F49" i="2"/>
  <c r="E68" i="2"/>
  <c r="G71" i="2"/>
  <c r="G68" i="2" s="1"/>
  <c r="H71" i="2"/>
  <c r="F40" i="2"/>
  <c r="G60" i="2"/>
  <c r="E60" i="2"/>
  <c r="F144" i="2"/>
  <c r="G144" i="2"/>
  <c r="H144" i="2"/>
  <c r="E144" i="2"/>
  <c r="F152" i="2"/>
  <c r="G152" i="2"/>
  <c r="H152" i="2"/>
  <c r="E152" i="2"/>
  <c r="H85" i="2" l="1"/>
  <c r="H48" i="2"/>
  <c r="F90" i="2"/>
  <c r="H61" i="2"/>
  <c r="F37" i="2"/>
  <c r="F68" i="2"/>
  <c r="F18" i="2" s="1"/>
  <c r="F48" i="2"/>
  <c r="F61" i="2"/>
  <c r="H68" i="2"/>
  <c r="H37" i="2"/>
  <c r="E18" i="2"/>
  <c r="G18" i="2"/>
  <c r="H81" i="2" l="1"/>
  <c r="H60" i="2"/>
  <c r="H18" i="2" s="1"/>
  <c r="F60" i="2"/>
  <c r="E129" i="2" l="1"/>
  <c r="E124" i="2" s="1"/>
  <c r="E100" i="2" s="1"/>
  <c r="E99" i="2" s="1"/>
  <c r="E16" i="2" s="1"/>
  <c r="F124" i="2" l="1"/>
  <c r="F100" i="2" l="1"/>
  <c r="F99" i="2" l="1"/>
  <c r="F16" i="2" l="1"/>
  <c r="H130" i="2"/>
  <c r="G130" i="2"/>
  <c r="G129" i="2" s="1"/>
  <c r="G124" i="2" s="1"/>
  <c r="G100" i="2" s="1"/>
  <c r="G99" i="2" s="1"/>
  <c r="G16" i="2" s="1"/>
  <c r="H129" i="2" l="1"/>
  <c r="H124" i="2" l="1"/>
  <c r="H100" i="2" l="1"/>
  <c r="H99" i="2" s="1"/>
  <c r="H16" i="2" s="1"/>
</calcChain>
</file>

<file path=xl/sharedStrings.xml><?xml version="1.0" encoding="utf-8"?>
<sst xmlns="http://schemas.openxmlformats.org/spreadsheetml/2006/main" count="482" uniqueCount="263">
  <si>
    <t>Семилукский муниципальный район</t>
  </si>
  <si>
    <t>Бюджет городских поселений</t>
  </si>
  <si>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</si>
  <si>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</si>
  <si>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</si>
  <si>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</si>
  <si>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</si>
  <si>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</si>
  <si>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</si>
  <si>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</si>
  <si>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</si>
  <si>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</si>
  <si>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</si>
  <si>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</si>
  <si>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</si>
  <si>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</si>
  <si>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</si>
  <si>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</si>
  <si>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</si>
  <si>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</si>
  <si>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</si>
  <si>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</si>
  <si>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</si>
  <si>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</si>
  <si>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</si>
  <si>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</si>
  <si>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</si>
  <si>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</si>
  <si>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</si>
  <si>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</si>
  <si>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</si>
  <si>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</si>
  <si>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</si>
  <si>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</si>
  <si>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</si>
  <si>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</si>
  <si>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(за налоговые периоды, истекшие до 1 января 2011 года)</t>
  </si>
  <si>
    <t>000 1 05 03020 01 0000 110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</si>
  <si>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</si>
  <si>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</si>
  <si>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</si>
  <si>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</si>
  <si>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</si>
  <si>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</si>
  <si>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</si>
  <si>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</si>
  <si>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</si>
  <si>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</si>
  <si>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</si>
  <si>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</si>
  <si>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</si>
  <si>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</si>
  <si>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</si>
  <si>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</si>
  <si>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</si>
  <si>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</si>
  <si>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</si>
  <si>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</si>
  <si>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</si>
  <si>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</si>
  <si>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</si>
  <si>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</si>
  <si>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</si>
  <si>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</si>
  <si>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</si>
  <si>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</si>
  <si>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</si>
  <si>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</si>
  <si>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</si>
  <si>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</si>
  <si>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</si>
  <si>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</si>
  <si>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</si>
  <si>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</si>
  <si>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</si>
  <si>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</si>
  <si>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</si>
  <si>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</si>
  <si>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</si>
  <si>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</si>
  <si>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</si>
  <si>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</si>
  <si>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</si>
  <si>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</si>
  <si>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</si>
  <si>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000 1 13 01995 13 0000 130</t>
  </si>
  <si>
    <t>000 1 13 01995 13 0001 130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</si>
  <si>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</si>
  <si>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</si>
  <si>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</si>
  <si>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</si>
  <si>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</si>
  <si>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</si>
  <si>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</si>
  <si>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</si>
  <si>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</si>
  <si>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</si>
  <si>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городских поселений</t>
  </si>
  <si>
    <t>000 1 14 01050 13 0000 410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</si>
  <si>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</si>
  <si>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</si>
  <si>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</si>
  <si>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</si>
  <si>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</si>
  <si>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</si>
  <si>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</si>
  <si>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</si>
  <si>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</si>
  <si>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</si>
  <si>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</si>
  <si>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</si>
  <si>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</si>
  <si>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</si>
  <si>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</si>
  <si>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</si>
  <si>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</si>
  <si>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</si>
  <si>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</si>
  <si>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</si>
  <si>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 xml:space="preserve">  ПРОЧИЕ НЕНАЛОГОВЫЕ ДОХОДЫ</t>
  </si>
  <si>
    <t>000 1 17 00000 00 0000 000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</si>
  <si>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</si>
  <si>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</si>
  <si>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поселений</t>
  </si>
  <si>
    <t>000 1 17 05050 13 0000 180</t>
  </si>
  <si>
    <t>000 1 17 05050 13 0002 180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</si>
  <si>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</si>
  <si>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</si>
  <si>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</si>
  <si>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</si>
  <si>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</si>
  <si>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</si>
  <si>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</si>
  <si>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</si>
  <si>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</si>
  <si>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</si>
  <si>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поселений</t>
  </si>
  <si>
    <t xml:space="preserve">  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</si>
  <si>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</si>
  <si>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</si>
  <si>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</si>
  <si>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</si>
  <si>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МЕСЯЧНЫЙ ОТЧЕТ ОБ ИСПОЛНЕНИИ БЮДЖЕТА</t>
  </si>
  <si>
    <t>на 01.02. 2019 г.</t>
  </si>
  <si>
    <t>Наименование организации</t>
  </si>
  <si>
    <t xml:space="preserve">                                  Доходы бюджета</t>
  </si>
  <si>
    <t>Суммы, подлежащие взаимоисключению План</t>
  </si>
  <si>
    <t>Городские поселения План на год</t>
  </si>
  <si>
    <t>Суммы, подлежащие взаимоисключению Исполнено</t>
  </si>
  <si>
    <t>Городские поселения Исполнено</t>
  </si>
  <si>
    <t>7</t>
  </si>
  <si>
    <t>000 2 07 05000 13 0000 150</t>
  </si>
  <si>
    <t>000 2 07 05020 13 0000 150</t>
  </si>
  <si>
    <t>000 2 07 05030 13 0000 150</t>
  </si>
  <si>
    <t>000 2 19 00000 13 0000 150</t>
  </si>
  <si>
    <t>000 2 19 60010 13 0000 150</t>
  </si>
  <si>
    <t>000 2 02 49999 13 0000 150</t>
  </si>
  <si>
    <t>000 2 02 49999 00 0000 150</t>
  </si>
  <si>
    <t>000 2 02 45160 13 0000 150</t>
  </si>
  <si>
    <t>000 2 02 45160 00 0000 150</t>
  </si>
  <si>
    <t>000 2 02 40000 00 0000 150</t>
  </si>
  <si>
    <t>000 2 02 35118 13 0000 150</t>
  </si>
  <si>
    <t>000 2 02 35118 00 0000 150</t>
  </si>
  <si>
    <t>000 2 02 30000 00 0000 150</t>
  </si>
  <si>
    <t>000 2 02 15001 13 0000 150</t>
  </si>
  <si>
    <t>000 2 02 15001 00 0000 150</t>
  </si>
  <si>
    <t>000 2 02 10000 00 0000 150</t>
  </si>
  <si>
    <t>Главный бухгалтер</t>
  </si>
  <si>
    <t>000 1 17 01000 00 0000 180</t>
  </si>
  <si>
    <t>Невыясненные поступления</t>
  </si>
  <si>
    <t>000 1 17 01000 13 0000 180</t>
  </si>
  <si>
    <t>Невыясненные поступления, зачисляемые в бюджеты городских поселений</t>
  </si>
  <si>
    <t>000 1 11 07000 00 0000 120</t>
  </si>
  <si>
    <t>000 1 11 07010 00 0000 120</t>
  </si>
  <si>
    <t>000 1 11 07015 13 0000 120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</si>
  <si>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</si>
  <si>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</si>
  <si>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</si>
  <si>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000 1 14 02050 13 0000 440</t>
  </si>
  <si>
    <t>000 1 14 02053 13 0000 440</t>
  </si>
  <si>
    <t xml:space="preserve">  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</si>
  <si>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</si>
  <si>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Стрелицкое городское поселение</t>
  </si>
  <si>
    <t>Прочие субсидии</t>
  </si>
  <si>
    <t>Прочие субсидии бюджетам городских поселений</t>
  </si>
  <si>
    <t>000 2 02 40014 13 0000 150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</si>
  <si>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</si>
  <si>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Уличное освещение</t>
  </si>
  <si>
    <t>000 1 17 05050 13 0005 180</t>
  </si>
  <si>
    <t>000 1 17 05050 13 0004 180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</si>
  <si>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муниципальным казенным учреждением) городского поселения</t>
  </si>
  <si>
    <t>Сбалансированность местных бюджетов</t>
  </si>
  <si>
    <t>000 1 16 07090 00 0000 140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</si>
  <si>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</si>
  <si>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действующией от имени РФ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</si>
  <si>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 казенным учреждением, Центральным банком Российской Федерации, государственной корпорацией</t>
  </si>
  <si>
    <t>Общественные работы</t>
  </si>
  <si>
    <t>000 2 02 16001 00 0000 150</t>
  </si>
  <si>
    <t>000 2 02 16001 13 0000 150</t>
  </si>
  <si>
    <t>Субсидии бюджетам на реализацию программ формирования современной городской среды</t>
  </si>
  <si>
    <t>000 2 0225555 00 0000 150</t>
  </si>
  <si>
    <t>Субсидии бюджетам городских поселений на реализацию программ формирования современной городской среды</t>
  </si>
  <si>
    <t>000 2 0220302 00 0000 150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</si>
  <si>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</si>
  <si>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</si>
  <si>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</si>
  <si>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</si>
  <si>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</si>
  <si>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</si>
  <si>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</si>
  <si>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000 2 0229999 00 0000 150</t>
  </si>
  <si>
    <t>000 2 0229999 13 0000 150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</si>
  <si>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</si>
  <si>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</si>
  <si>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</si>
  <si>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</si>
  <si>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</si>
  <si>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</si>
  <si>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</si>
  <si>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</si>
  <si>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000 2 0220000 00 0000 150</t>
  </si>
  <si>
    <t>Субсидии бюджетам бюджетной системы Российской Федерации (межбюджетные субсидии)</t>
  </si>
  <si>
    <t>000 2 0225555 13 0000 150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</si>
  <si>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</si>
  <si>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</si>
  <si>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</si>
  <si>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в т. ч. переселение граждан из аварийного жилья</t>
  </si>
  <si>
    <t>Штрафы, неустойки, пени, уплаченные в случае просрочки исполнения поставщиком (подрядчиким,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</si>
  <si>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</si>
  <si>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>000 1 01 02080 01 0000 110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</si>
  <si>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</si>
  <si>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</si>
  <si>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</t>
  </si>
  <si>
    <t>000 1 16 10032 13 0000 140</t>
  </si>
  <si>
    <t>000 1 16 10000 00 0000 140</t>
  </si>
  <si>
    <t>Ремонт МКУК "Стрелицкий ГДК"</t>
  </si>
  <si>
    <t>Субсидии бюджетам муниципальных образований на капитальный ремонт и ремонт автомобильных дорог общего пользования местного значения</t>
  </si>
  <si>
    <t>000 1 03 02251 01 0000 110</t>
  </si>
  <si>
    <t>000 1 03 02231 01 0000 110</t>
  </si>
  <si>
    <t>000 1 03 02241 01 0000 110</t>
  </si>
  <si>
    <t>000 1 03 02261 01 0000 110</t>
  </si>
  <si>
    <t>А.А.Попова</t>
  </si>
  <si>
    <t>000 2 02 02216 13 0000 150</t>
  </si>
  <si>
    <t>000 2 02 02216 00 0000 150</t>
  </si>
  <si>
    <t>000 1 16 07090 13 0000 140</t>
  </si>
  <si>
    <t>Софинансирование строительства очистных</t>
  </si>
  <si>
    <t>Софинансирование переселения</t>
  </si>
  <si>
    <t>Модернизация уличного освещения</t>
  </si>
  <si>
    <t>Ремонт теплотрассы</t>
  </si>
  <si>
    <t>Глава администрации</t>
  </si>
  <si>
    <t>А.В. Великородных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</si>
  <si>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</si>
  <si>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000 101 02130 01 1000 110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</si>
  <si>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</si>
  <si>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000 2 08 05000 13 0000 150</t>
  </si>
  <si>
    <t>000 1 01 02140 011000 110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</si>
  <si>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</si>
  <si>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охраны окружающей среды
</t>
  </si>
  <si>
    <t>Развитие и укрепление МТБ ДК</t>
  </si>
  <si>
    <t>подготовка объектов теплоэнерг.хоз. и коммун. Инфраст. К отопит.сезону</t>
  </si>
  <si>
    <t>Поощрение глав</t>
  </si>
  <si>
    <t>Софинанчсирование к закупки товаров в ДК</t>
  </si>
  <si>
    <t>на 01.09.2024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</si>
</sst>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1"/>
      <color rgb="FF000000"/>
      <name val="Arial Cyr"/>
    </font>
    <font>
      <sz val="12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</font>
    <font>
      <sz val="12"/>
      <color rgb="FF000000"/>
      <name val="Arial Cyr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Arial Cyr"/>
      <charset val="204"/>
    </font>
    <font>
      <b/>
      <sz val="11"/>
      <color rgb="FF000000"/>
      <name val="Arial Cyr"/>
      <charset val="204"/>
    </font>
    <font>
      <sz val="12"/>
      <name val="Arial Cyr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sz val="8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4" fillId="0" borderId="1">
      <alignment horizontal="right"/>
    </xf>
    <xf numFmtId="0" fontId="4" fillId="0" borderId="5">
      <alignment horizontal="right"/>
    </xf>
    <xf numFmtId="0" fontId="4" fillId="0" borderId="8">
      <alignment horizontal="right"/>
    </xf>
    <xf numFmtId="0" fontId="6" fillId="0" borderId="1"/>
    <xf numFmtId="0" fontId="6" fillId="0" borderId="11"/>
    <xf numFmtId="0" fontId="6" fillId="0" borderId="31"/>
    <xf numFmtId="0" fontId="8" fillId="0" borderId="27">
      <alignment wrapText="1"/>
    </xf>
    <xf numFmtId="0" fontId="8" fillId="0" borderId="27"/>
    <xf numFmtId="0" fontId="6" fillId="0" borderId="1"/>
    <xf numFmtId="0" fontId="6" fillId="0" borderId="1"/>
    <xf numFmtId="0" fontId="11" fillId="2" borderId="1"/>
    <xf numFmtId="0" fontId="6" fillId="0" borderId="1"/>
    <xf numFmtId="0" fontId="11" fillId="0" borderId="1"/>
  </cellStyleXfs>
  <cellXfs count="154">
    <xf numFmtId="0" fontId="0" fillId="0" borderId="0" xfId="0"/>
    <xf numFmtId="0" fontId="14" fillId="0" borderId="1" xfId="16" applyNumberFormat="1" applyFont="1" applyProtection="1">
      <alignment horizontal="left"/>
    </xf>
    <xf numFmtId="0" fontId="15" fillId="0" borderId="0" xfId="0" applyFont="1" applyProtection="1">
      <protection locked="0"/>
    </xf>
    <xf numFmtId="0" fontId="16" fillId="0" borderId="1" xfId="1" applyNumberFormat="1" applyFont="1" applyProtection="1"/>
    <xf numFmtId="0" fontId="4" fillId="0" borderId="1" xfId="4" applyNumberFormat="1" applyFont="1" applyProtection="1">
      <alignment horizontal="right"/>
    </xf>
    <xf numFmtId="0" fontId="16" fillId="0" borderId="1" xfId="10" applyNumberFormat="1" applyFont="1" applyProtection="1"/>
    <xf numFmtId="0" fontId="16" fillId="0" borderId="1" xfId="16" applyNumberFormat="1" applyFont="1" applyProtection="1">
      <alignment horizontal="left"/>
    </xf>
    <xf numFmtId="0" fontId="19" fillId="0" borderId="1" xfId="14" applyNumberFormat="1" applyFont="1" applyProtection="1"/>
    <xf numFmtId="0" fontId="16" fillId="0" borderId="11" xfId="24" applyNumberFormat="1" applyFont="1" applyProtection="1">
      <alignment horizontal="left"/>
    </xf>
    <xf numFmtId="0" fontId="17" fillId="0" borderId="2" xfId="28" applyNumberFormat="1" applyFont="1" applyProtection="1">
      <alignment horizontal="center"/>
    </xf>
    <xf numFmtId="0" fontId="16" fillId="0" borderId="14" xfId="31" applyNumberFormat="1" applyFont="1" applyProtection="1"/>
    <xf numFmtId="0" fontId="16" fillId="0" borderId="5" xfId="32" applyNumberFormat="1" applyFont="1" applyProtection="1"/>
    <xf numFmtId="0" fontId="16" fillId="0" borderId="40" xfId="33" applyNumberFormat="1" applyFont="1" applyBorder="1" applyProtection="1">
      <alignment horizontal="center" vertical="center"/>
    </xf>
    <xf numFmtId="0" fontId="16" fillId="0" borderId="4" xfId="34" applyNumberFormat="1" applyFont="1" applyProtection="1">
      <alignment horizontal="center" vertical="center"/>
    </xf>
    <xf numFmtId="0" fontId="20" fillId="0" borderId="34" xfId="36" applyNumberFormat="1" applyFont="1" applyBorder="1" applyProtection="1">
      <alignment horizontal="left" wrapText="1"/>
    </xf>
    <xf numFmtId="49" fontId="20" fillId="0" borderId="39" xfId="37" applyFont="1" applyBorder="1" applyProtection="1">
      <alignment horizontal="center" wrapText="1"/>
    </xf>
    <xf numFmtId="0" fontId="16" fillId="0" borderId="1" xfId="32" applyNumberFormat="1" applyFont="1" applyBorder="1" applyProtection="1"/>
    <xf numFmtId="0" fontId="16" fillId="0" borderId="34" xfId="40" applyNumberFormat="1" applyFont="1" applyBorder="1" applyProtection="1">
      <alignment horizontal="left" wrapText="1"/>
    </xf>
    <xf numFmtId="49" fontId="16" fillId="0" borderId="11" xfId="41" applyFont="1" applyBorder="1" applyProtection="1">
      <alignment horizontal="center" shrinkToFit="1"/>
    </xf>
    <xf numFmtId="0" fontId="20" fillId="0" borderId="34" xfId="44" applyNumberFormat="1" applyFont="1" applyBorder="1" applyAlignment="1" applyProtection="1">
      <alignment horizontal="left" wrapText="1"/>
    </xf>
    <xf numFmtId="49" fontId="20" fillId="0" borderId="2" xfId="45" applyFont="1" applyBorder="1" applyProtection="1">
      <alignment horizontal="center" shrinkToFit="1"/>
    </xf>
    <xf numFmtId="0" fontId="20" fillId="3" borderId="34" xfId="44" applyNumberFormat="1" applyFont="1" applyFill="1" applyBorder="1" applyAlignment="1" applyProtection="1">
      <alignment horizontal="left" wrapText="1"/>
    </xf>
    <xf numFmtId="49" fontId="20" fillId="3" borderId="2" xfId="45" applyFont="1" applyFill="1" applyBorder="1" applyProtection="1">
      <alignment horizontal="center" shrinkToFit="1"/>
    </xf>
    <xf numFmtId="0" fontId="16" fillId="4" borderId="34" xfId="44" applyNumberFormat="1" applyFont="1" applyFill="1" applyBorder="1" applyAlignment="1" applyProtection="1">
      <alignment horizontal="left" wrapText="1"/>
    </xf>
    <xf numFmtId="49" fontId="16" fillId="4" borderId="2" xfId="45" applyFont="1" applyFill="1" applyBorder="1" applyProtection="1">
      <alignment horizontal="center" shrinkToFit="1"/>
    </xf>
    <xf numFmtId="0" fontId="16" fillId="0" borderId="34" xfId="44" applyNumberFormat="1" applyFont="1" applyBorder="1" applyAlignment="1" applyProtection="1">
      <alignment horizontal="left" wrapText="1"/>
    </xf>
    <xf numFmtId="49" fontId="16" fillId="0" borderId="2" xfId="45" applyFont="1" applyBorder="1" applyProtection="1">
      <alignment horizontal="center" shrinkToFit="1"/>
    </xf>
    <xf numFmtId="0" fontId="18" fillId="4" borderId="34" xfId="44" applyNumberFormat="1" applyFont="1" applyFill="1" applyBorder="1" applyAlignment="1" applyProtection="1">
      <alignment horizontal="left" wrapText="1"/>
    </xf>
    <xf numFmtId="49" fontId="18" fillId="4" borderId="2" xfId="45" applyFont="1" applyFill="1" applyBorder="1" applyProtection="1">
      <alignment horizontal="center" shrinkToFit="1"/>
    </xf>
    <xf numFmtId="0" fontId="16" fillId="0" borderId="2" xfId="44" applyNumberFormat="1" applyFont="1" applyBorder="1" applyAlignment="1" applyProtection="1">
      <alignment wrapText="1"/>
    </xf>
    <xf numFmtId="49" fontId="20" fillId="4" borderId="2" xfId="45" applyFont="1" applyFill="1" applyBorder="1" applyProtection="1">
      <alignment horizontal="center" shrinkToFit="1"/>
    </xf>
    <xf numFmtId="0" fontId="18" fillId="0" borderId="34" xfId="44" applyNumberFormat="1" applyFont="1" applyBorder="1" applyAlignment="1" applyProtection="1">
      <alignment horizontal="left" wrapText="1"/>
    </xf>
    <xf numFmtId="0" fontId="0" fillId="0" borderId="0" xfId="0" applyFont="1" applyProtection="1">
      <protection locked="0"/>
    </xf>
    <xf numFmtId="0" fontId="14" fillId="0" borderId="20" xfId="34" applyNumberFormat="1" applyFont="1" applyBorder="1" applyProtection="1">
      <alignment horizontal="center" vertical="center"/>
    </xf>
    <xf numFmtId="49" fontId="21" fillId="0" borderId="34" xfId="38" applyFont="1" applyBorder="1" applyProtection="1">
      <alignment horizontal="center"/>
    </xf>
    <xf numFmtId="49" fontId="14" fillId="0" borderId="5" xfId="42" applyFont="1" applyBorder="1" applyProtection="1">
      <alignment horizontal="center"/>
    </xf>
    <xf numFmtId="49" fontId="21" fillId="0" borderId="38" xfId="46" applyFont="1" applyBorder="1" applyAlignment="1" applyProtection="1">
      <alignment horizontal="left"/>
    </xf>
    <xf numFmtId="49" fontId="21" fillId="3" borderId="38" xfId="46" applyFont="1" applyFill="1" applyBorder="1" applyAlignment="1" applyProtection="1">
      <alignment horizontal="left"/>
    </xf>
    <xf numFmtId="49" fontId="14" fillId="4" borderId="38" xfId="46" applyFont="1" applyFill="1" applyBorder="1" applyAlignment="1" applyProtection="1">
      <alignment horizontal="left"/>
    </xf>
    <xf numFmtId="49" fontId="14" fillId="0" borderId="38" xfId="46" applyFont="1" applyBorder="1" applyAlignment="1" applyProtection="1">
      <alignment horizontal="left"/>
    </xf>
    <xf numFmtId="49" fontId="13" fillId="4" borderId="38" xfId="46" applyFont="1" applyFill="1" applyBorder="1" applyAlignment="1" applyProtection="1">
      <alignment horizontal="left"/>
    </xf>
    <xf numFmtId="49" fontId="13" fillId="0" borderId="38" xfId="46" applyFont="1" applyBorder="1" applyAlignment="1" applyProtection="1">
      <alignment horizontal="left"/>
    </xf>
    <xf numFmtId="49" fontId="14" fillId="0" borderId="34" xfId="46" applyFont="1" applyBorder="1" applyAlignment="1" applyProtection="1">
      <alignment horizontal="left"/>
    </xf>
    <xf numFmtId="0" fontId="15" fillId="0" borderId="0" xfId="0" applyFont="1" applyAlignment="1" applyProtection="1">
      <alignment horizontal="left"/>
      <protection locked="0"/>
    </xf>
    <xf numFmtId="0" fontId="16" fillId="0" borderId="1" xfId="16" applyNumberFormat="1" applyFont="1" applyAlignment="1" applyProtection="1">
      <alignment horizontal="left"/>
    </xf>
    <xf numFmtId="0" fontId="15" fillId="0" borderId="36" xfId="0" applyFont="1" applyBorder="1" applyAlignment="1" applyProtection="1">
      <alignment horizontal="left"/>
      <protection locked="0"/>
    </xf>
    <xf numFmtId="49" fontId="20" fillId="0" borderId="34" xfId="37" applyFont="1" applyBorder="1" applyAlignment="1" applyProtection="1">
      <alignment horizontal="left" wrapText="1"/>
    </xf>
    <xf numFmtId="49" fontId="16" fillId="0" borderId="41" xfId="41" applyFont="1" applyBorder="1" applyAlignment="1" applyProtection="1">
      <alignment horizontal="left" shrinkToFit="1"/>
    </xf>
    <xf numFmtId="49" fontId="20" fillId="0" borderId="22" xfId="45" applyFont="1" applyAlignment="1" applyProtection="1">
      <alignment horizontal="left" shrinkToFit="1"/>
    </xf>
    <xf numFmtId="49" fontId="20" fillId="3" borderId="22" xfId="45" applyFont="1" applyFill="1" applyAlignment="1" applyProtection="1">
      <alignment horizontal="left" shrinkToFit="1"/>
    </xf>
    <xf numFmtId="49" fontId="16" fillId="4" borderId="22" xfId="45" applyFont="1" applyFill="1" applyAlignment="1" applyProtection="1">
      <alignment horizontal="left" shrinkToFit="1"/>
    </xf>
    <xf numFmtId="49" fontId="16" fillId="0" borderId="22" xfId="45" applyFont="1" applyAlignment="1" applyProtection="1">
      <alignment horizontal="left" shrinkToFit="1"/>
    </xf>
    <xf numFmtId="49" fontId="18" fillId="4" borderId="22" xfId="45" applyFont="1" applyFill="1" applyAlignment="1" applyProtection="1">
      <alignment horizontal="left" shrinkToFit="1"/>
    </xf>
    <xf numFmtId="49" fontId="16" fillId="0" borderId="34" xfId="45" applyFont="1" applyBorder="1" applyAlignment="1" applyProtection="1">
      <alignment horizontal="left" shrinkToFit="1"/>
    </xf>
    <xf numFmtId="0" fontId="16" fillId="0" borderId="1" xfId="1" applyNumberFormat="1" applyFont="1" applyAlignment="1" applyProtection="1">
      <alignment horizontal="left"/>
    </xf>
    <xf numFmtId="0" fontId="16" fillId="0" borderId="1" xfId="3" applyNumberFormat="1" applyFont="1" applyBorder="1" applyAlignment="1" applyProtection="1">
      <alignment horizontal="left"/>
    </xf>
    <xf numFmtId="0" fontId="4" fillId="0" borderId="1" xfId="9" applyNumberFormat="1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0" fontId="4" fillId="0" borderId="1" xfId="13" applyNumberFormat="1" applyFont="1" applyBorder="1" applyAlignment="1" applyProtection="1">
      <alignment horizontal="left"/>
    </xf>
    <xf numFmtId="0" fontId="16" fillId="0" borderId="1" xfId="10" applyNumberFormat="1" applyFont="1" applyAlignment="1" applyProtection="1">
      <alignment horizontal="left"/>
    </xf>
    <xf numFmtId="49" fontId="16" fillId="0" borderId="1" xfId="17" applyFont="1" applyAlignment="1" applyProtection="1">
      <alignment horizontal="left"/>
    </xf>
    <xf numFmtId="0" fontId="16" fillId="0" borderId="11" xfId="24" applyNumberFormat="1" applyFont="1" applyAlignment="1" applyProtection="1">
      <alignment horizontal="left"/>
    </xf>
    <xf numFmtId="49" fontId="16" fillId="0" borderId="11" xfId="25" applyFont="1" applyAlignment="1" applyProtection="1">
      <alignment horizontal="left"/>
    </xf>
    <xf numFmtId="0" fontId="16" fillId="0" borderId="20" xfId="34" applyNumberFormat="1" applyFont="1" applyBorder="1" applyAlignment="1" applyProtection="1">
      <alignment horizontal="left" vertical="center"/>
    </xf>
    <xf numFmtId="49" fontId="16" fillId="0" borderId="20" xfId="35" applyFont="1" applyBorder="1" applyAlignment="1" applyProtection="1">
      <alignment horizontal="left" vertical="center"/>
    </xf>
    <xf numFmtId="2" fontId="20" fillId="0" borderId="34" xfId="38" applyNumberFormat="1" applyFont="1" applyBorder="1" applyAlignment="1" applyProtection="1">
      <alignment horizontal="left"/>
    </xf>
    <xf numFmtId="2" fontId="16" fillId="0" borderId="34" xfId="42" applyNumberFormat="1" applyFont="1" applyBorder="1" applyAlignment="1" applyProtection="1">
      <alignment horizontal="left"/>
    </xf>
    <xf numFmtId="2" fontId="16" fillId="0" borderId="34" xfId="43" applyNumberFormat="1" applyFont="1" applyBorder="1" applyAlignment="1" applyProtection="1">
      <alignment horizontal="left" shrinkToFit="1"/>
    </xf>
    <xf numFmtId="2" fontId="20" fillId="0" borderId="34" xfId="46" applyNumberFormat="1" applyFont="1" applyBorder="1" applyAlignment="1" applyProtection="1">
      <alignment horizontal="left"/>
    </xf>
    <xf numFmtId="2" fontId="20" fillId="3" borderId="34" xfId="46" applyNumberFormat="1" applyFont="1" applyFill="1" applyBorder="1" applyAlignment="1" applyProtection="1">
      <alignment horizontal="left"/>
    </xf>
    <xf numFmtId="2" fontId="16" fillId="4" borderId="34" xfId="46" applyNumberFormat="1" applyFont="1" applyFill="1" applyBorder="1" applyAlignment="1" applyProtection="1">
      <alignment horizontal="left"/>
    </xf>
    <xf numFmtId="2" fontId="16" fillId="0" borderId="34" xfId="46" applyNumberFormat="1" applyFont="1" applyBorder="1" applyAlignment="1" applyProtection="1">
      <alignment horizontal="left"/>
    </xf>
    <xf numFmtId="2" fontId="16" fillId="0" borderId="34" xfId="47" applyNumberFormat="1" applyFont="1" applyBorder="1" applyAlignment="1" applyProtection="1">
      <alignment horizontal="left" shrinkToFit="1"/>
    </xf>
    <xf numFmtId="2" fontId="18" fillId="4" borderId="34" xfId="46" applyNumberFormat="1" applyFont="1" applyFill="1" applyBorder="1" applyAlignment="1" applyProtection="1">
      <alignment horizontal="left"/>
    </xf>
    <xf numFmtId="2" fontId="18" fillId="4" borderId="34" xfId="47" applyNumberFormat="1" applyFont="1" applyFill="1" applyBorder="1" applyAlignment="1" applyProtection="1">
      <alignment horizontal="left" shrinkToFit="1"/>
    </xf>
    <xf numFmtId="2" fontId="18" fillId="0" borderId="34" xfId="46" applyNumberFormat="1" applyFont="1" applyBorder="1" applyAlignment="1" applyProtection="1">
      <alignment horizontal="left"/>
    </xf>
    <xf numFmtId="2" fontId="20" fillId="0" borderId="34" xfId="47" applyNumberFormat="1" applyFont="1" applyBorder="1" applyAlignment="1" applyProtection="1">
      <alignment horizontal="left" shrinkToFit="1"/>
    </xf>
    <xf numFmtId="0" fontId="19" fillId="0" borderId="1" xfId="14" applyNumberFormat="1" applyFont="1" applyAlignment="1" applyProtection="1">
      <alignment horizontal="left"/>
    </xf>
    <xf numFmtId="2" fontId="16" fillId="5" borderId="34" xfId="46" applyNumberFormat="1" applyFont="1" applyFill="1" applyBorder="1" applyAlignment="1" applyProtection="1">
      <alignment horizontal="left"/>
    </xf>
    <xf numFmtId="2" fontId="15" fillId="0" borderId="0" xfId="0" applyNumberFormat="1" applyFont="1" applyProtection="1">
      <protection locked="0"/>
    </xf>
    <xf numFmtId="0" fontId="15" fillId="5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left"/>
    </xf>
    <xf numFmtId="0" fontId="18" fillId="5" borderId="34" xfId="44" applyNumberFormat="1" applyFont="1" applyFill="1" applyBorder="1" applyAlignment="1" applyProtection="1">
      <alignment horizontal="left" wrapText="1"/>
    </xf>
    <xf numFmtId="49" fontId="16" fillId="5" borderId="22" xfId="45" applyFont="1" applyFill="1" applyAlignment="1" applyProtection="1">
      <alignment horizontal="left" shrinkToFit="1"/>
    </xf>
    <xf numFmtId="0" fontId="16" fillId="5" borderId="2" xfId="44" applyNumberFormat="1" applyFont="1" applyFill="1" applyBorder="1" applyAlignment="1" applyProtection="1">
      <alignment horizontal="left" wrapText="1"/>
    </xf>
    <xf numFmtId="49" fontId="14" fillId="5" borderId="38" xfId="46" applyFont="1" applyFill="1" applyBorder="1" applyAlignment="1" applyProtection="1">
      <alignment horizontal="left"/>
    </xf>
    <xf numFmtId="0" fontId="20" fillId="5" borderId="2" xfId="44" applyNumberFormat="1" applyFont="1" applyFill="1" applyBorder="1" applyAlignment="1" applyProtection="1">
      <alignment horizontal="left" wrapText="1"/>
    </xf>
    <xf numFmtId="0" fontId="16" fillId="5" borderId="34" xfId="44" applyNumberFormat="1" applyFont="1" applyFill="1" applyBorder="1" applyAlignment="1" applyProtection="1">
      <alignment horizontal="left" wrapText="1"/>
    </xf>
    <xf numFmtId="0" fontId="15" fillId="6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center"/>
    </xf>
    <xf numFmtId="2" fontId="18" fillId="5" borderId="34" xfId="46" applyNumberFormat="1" applyFont="1" applyFill="1" applyBorder="1" applyAlignment="1" applyProtection="1">
      <alignment horizontal="center"/>
    </xf>
    <xf numFmtId="2" fontId="18" fillId="5" borderId="34" xfId="47" applyNumberFormat="1" applyFont="1" applyFill="1" applyBorder="1" applyAlignment="1" applyProtection="1">
      <alignment horizontal="center" shrinkToFit="1"/>
    </xf>
    <xf numFmtId="49" fontId="20" fillId="5" borderId="34" xfId="45" applyFont="1" applyFill="1" applyBorder="1" applyProtection="1">
      <alignment horizontal="center" shrinkToFit="1"/>
    </xf>
    <xf numFmtId="49" fontId="18" fillId="5" borderId="34" xfId="45" applyFont="1" applyFill="1" applyBorder="1" applyProtection="1">
      <alignment horizontal="center" shrinkToFit="1"/>
    </xf>
    <xf numFmtId="49" fontId="21" fillId="5" borderId="34" xfId="46" applyFont="1" applyFill="1" applyBorder="1" applyAlignment="1" applyProtection="1">
      <alignment horizontal="left"/>
    </xf>
    <xf numFmtId="49" fontId="13" fillId="5" borderId="34" xfId="46" applyFont="1" applyFill="1" applyBorder="1" applyAlignment="1" applyProtection="1">
      <alignment horizontal="left"/>
    </xf>
    <xf numFmtId="0" fontId="16" fillId="5" borderId="1" xfId="32" applyNumberFormat="1" applyFont="1" applyFill="1" applyBorder="1" applyProtection="1"/>
    <xf numFmtId="2" fontId="15" fillId="5" borderId="0" xfId="0" applyNumberFormat="1" applyFont="1" applyFill="1" applyProtection="1">
      <protection locked="0"/>
    </xf>
    <xf numFmtId="2" fontId="18" fillId="5" borderId="34" xfId="46" applyNumberFormat="1" applyFont="1" applyFill="1" applyBorder="1" applyAlignment="1" applyProtection="1">
      <alignment horizontal="left"/>
    </xf>
    <xf numFmtId="2" fontId="18" fillId="5" borderId="34" xfId="47" applyNumberFormat="1" applyFont="1" applyFill="1" applyBorder="1" applyAlignment="1" applyProtection="1">
      <alignment horizontal="left" shrinkToFit="1"/>
    </xf>
    <xf numFmtId="2" fontId="20" fillId="5" borderId="34" xfId="47" applyNumberFormat="1" applyFont="1" applyFill="1" applyBorder="1" applyAlignment="1" applyProtection="1">
      <alignment horizontal="left" shrinkToFit="1"/>
    </xf>
    <xf numFmtId="0" fontId="22" fillId="5" borderId="42" xfId="0" applyFont="1" applyFill="1" applyBorder="1" applyAlignment="1">
      <alignment vertical="center" wrapText="1"/>
    </xf>
    <xf numFmtId="49" fontId="18" fillId="5" borderId="22" xfId="45" applyFont="1" applyFill="1" applyAlignment="1" applyProtection="1">
      <alignment horizontal="left" shrinkToFit="1"/>
    </xf>
    <xf numFmtId="49" fontId="20" fillId="5" borderId="2" xfId="45" applyFont="1" applyFill="1" applyBorder="1" applyProtection="1">
      <alignment horizontal="center" shrinkToFit="1"/>
    </xf>
    <xf numFmtId="2" fontId="22" fillId="5" borderId="34" xfId="46" applyNumberFormat="1" applyFont="1" applyFill="1" applyBorder="1" applyAlignment="1" applyProtection="1">
      <alignment horizontal="left"/>
    </xf>
    <xf numFmtId="0" fontId="18" fillId="5" borderId="2" xfId="44" applyNumberFormat="1" applyFont="1" applyFill="1" applyBorder="1" applyAlignment="1" applyProtection="1">
      <alignment horizontal="left" wrapText="1"/>
    </xf>
    <xf numFmtId="2" fontId="16" fillId="7" borderId="34" xfId="47" applyNumberFormat="1" applyFont="1" applyFill="1" applyBorder="1" applyAlignment="1" applyProtection="1">
      <alignment horizontal="left" shrinkToFit="1"/>
    </xf>
    <xf numFmtId="2" fontId="16" fillId="6" borderId="34" xfId="46" applyNumberFormat="1" applyFont="1" applyFill="1" applyBorder="1" applyAlignment="1" applyProtection="1">
      <alignment horizontal="left"/>
    </xf>
    <xf numFmtId="2" fontId="16" fillId="6" borderId="34" xfId="47" applyNumberFormat="1" applyFont="1" applyFill="1" applyBorder="1" applyAlignment="1" applyProtection="1">
      <alignment horizontal="left" shrinkToFit="1"/>
    </xf>
    <xf numFmtId="49" fontId="3" fillId="0" borderId="22" xfId="45" applyFont="1" applyAlignment="1" applyProtection="1">
      <alignment horizontal="left" shrinkToFit="1"/>
    </xf>
    <xf numFmtId="49" fontId="3" fillId="0" borderId="38" xfId="46" applyFont="1" applyBorder="1" applyAlignment="1" applyProtection="1">
      <alignment horizontal="left"/>
    </xf>
    <xf numFmtId="0" fontId="24" fillId="3" borderId="34" xfId="44" applyNumberFormat="1" applyFont="1" applyFill="1" applyBorder="1" applyAlignment="1" applyProtection="1">
      <alignment horizontal="left" wrapText="1"/>
    </xf>
    <xf numFmtId="49" fontId="3" fillId="0" borderId="2" xfId="45" applyFont="1" applyBorder="1" applyProtection="1">
      <alignment horizontal="center" shrinkToFit="1"/>
    </xf>
    <xf numFmtId="2" fontId="3" fillId="0" borderId="34" xfId="46" applyNumberFormat="1" applyFont="1" applyBorder="1" applyAlignment="1" applyProtection="1">
      <alignment horizontal="left"/>
    </xf>
    <xf numFmtId="2" fontId="3" fillId="0" borderId="34" xfId="47" applyNumberFormat="1" applyFont="1" applyBorder="1" applyAlignment="1" applyProtection="1">
      <alignment horizontal="left" shrinkToFit="1"/>
    </xf>
    <xf numFmtId="0" fontId="3" fillId="0" borderId="1" xfId="32" applyNumberFormat="1" applyFont="1" applyBorder="1" applyProtection="1"/>
    <xf numFmtId="0" fontId="25" fillId="0" borderId="0" xfId="0" applyFont="1" applyProtection="1">
      <protection locked="0"/>
    </xf>
    <xf numFmtId="2" fontId="25" fillId="0" borderId="0" xfId="0" applyNumberFormat="1" applyFont="1" applyProtection="1">
      <protection locked="0"/>
    </xf>
    <xf numFmtId="49" fontId="24" fillId="0" borderId="22" xfId="45" applyFont="1" applyAlignment="1" applyProtection="1">
      <alignment horizontal="left" shrinkToFit="1"/>
    </xf>
    <xf numFmtId="49" fontId="24" fillId="0" borderId="38" xfId="46" applyFont="1" applyBorder="1" applyAlignment="1" applyProtection="1">
      <alignment horizontal="left"/>
    </xf>
    <xf numFmtId="0" fontId="24" fillId="0" borderId="34" xfId="44" applyNumberFormat="1" applyFont="1" applyBorder="1" applyAlignment="1" applyProtection="1">
      <alignment horizontal="left" wrapText="1"/>
    </xf>
    <xf numFmtId="49" fontId="24" fillId="0" borderId="2" xfId="45" applyFont="1" applyBorder="1" applyProtection="1">
      <alignment horizontal="center" shrinkToFit="1"/>
    </xf>
    <xf numFmtId="2" fontId="24" fillId="0" borderId="34" xfId="46" applyNumberFormat="1" applyFont="1" applyBorder="1" applyAlignment="1" applyProtection="1">
      <alignment horizontal="left"/>
    </xf>
    <xf numFmtId="0" fontId="26" fillId="0" borderId="0" xfId="0" applyFont="1" applyProtection="1">
      <protection locked="0"/>
    </xf>
    <xf numFmtId="2" fontId="26" fillId="0" borderId="0" xfId="0" applyNumberFormat="1" applyFont="1" applyProtection="1">
      <protection locked="0"/>
    </xf>
    <xf numFmtId="49" fontId="14" fillId="6" borderId="38" xfId="46" applyFont="1" applyFill="1" applyBorder="1" applyAlignment="1" applyProtection="1">
      <alignment horizontal="left"/>
    </xf>
    <xf numFmtId="49" fontId="14" fillId="6" borderId="34" xfId="46" applyFont="1" applyFill="1" applyBorder="1" applyAlignment="1" applyProtection="1">
      <alignment horizontal="left"/>
    </xf>
    <xf numFmtId="2" fontId="16" fillId="5" borderId="34" xfId="47" applyNumberFormat="1" applyFont="1" applyFill="1" applyBorder="1" applyAlignment="1" applyProtection="1">
      <alignment horizontal="left" shrinkToFit="1"/>
    </xf>
    <xf numFmtId="2" fontId="27" fillId="0" borderId="34" xfId="46" applyNumberFormat="1" applyFont="1" applyBorder="1" applyAlignment="1" applyProtection="1">
      <alignment horizontal="left"/>
    </xf>
    <xf numFmtId="2" fontId="14" fillId="0" borderId="34" xfId="47" applyNumberFormat="1" applyFont="1" applyBorder="1" applyAlignment="1" applyProtection="1">
      <alignment horizontal="left" shrinkToFit="1"/>
    </xf>
    <xf numFmtId="0" fontId="16" fillId="0" borderId="20" xfId="29" applyNumberFormat="1" applyFont="1" applyBorder="1" applyProtection="1">
      <alignment horizontal="center" vertical="top" wrapText="1"/>
    </xf>
    <xf numFmtId="0" fontId="16" fillId="0" borderId="37" xfId="29" applyNumberFormat="1" applyFont="1" applyBorder="1" applyProtection="1">
      <alignment horizontal="center" vertical="top" wrapText="1"/>
    </xf>
    <xf numFmtId="0" fontId="16" fillId="0" borderId="23" xfId="29" applyNumberFormat="1" applyFont="1" applyBorder="1" applyProtection="1">
      <alignment horizontal="center" vertical="top" wrapText="1"/>
    </xf>
    <xf numFmtId="0" fontId="16" fillId="0" borderId="20" xfId="29" applyNumberFormat="1" applyFont="1" applyBorder="1" applyAlignment="1" applyProtection="1">
      <alignment horizontal="left" vertical="top" wrapText="1"/>
    </xf>
    <xf numFmtId="0" fontId="16" fillId="0" borderId="37" xfId="29" applyNumberFormat="1" applyFont="1" applyBorder="1" applyAlignment="1" applyProtection="1">
      <alignment horizontal="left" vertical="top" wrapText="1"/>
    </xf>
    <xf numFmtId="0" fontId="16" fillId="0" borderId="23" xfId="29" applyNumberFormat="1" applyFont="1" applyBorder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  <protection locked="0"/>
    </xf>
    <xf numFmtId="0" fontId="18" fillId="0" borderId="1" xfId="5" applyNumberFormat="1" applyFont="1" applyAlignment="1" applyProtection="1">
      <alignment horizontal="center"/>
    </xf>
    <xf numFmtId="0" fontId="17" fillId="0" borderId="1" xfId="2" applyNumberFormat="1" applyFont="1" applyProtection="1">
      <alignment horizontal="center"/>
    </xf>
    <xf numFmtId="0" fontId="17" fillId="0" borderId="1" xfId="2" applyFont="1" applyProtection="1">
      <alignment horizontal="center"/>
      <protection locked="0"/>
    </xf>
    <xf numFmtId="0" fontId="16" fillId="0" borderId="2" xfId="20" applyNumberFormat="1" applyFont="1" applyProtection="1">
      <alignment horizontal="left" wrapText="1"/>
    </xf>
    <xf numFmtId="0" fontId="16" fillId="0" borderId="10" xfId="22" applyNumberFormat="1" applyFont="1" applyProtection="1">
      <alignment horizontal="left" wrapText="1"/>
    </xf>
    <xf numFmtId="0" fontId="17" fillId="0" borderId="2" xfId="28" applyNumberFormat="1" applyFont="1" applyAlignment="1" applyProtection="1">
      <alignment horizontal="left"/>
    </xf>
    <xf numFmtId="0" fontId="23" fillId="0" borderId="36" xfId="44" applyNumberFormat="1" applyFont="1" applyBorder="1" applyAlignment="1" applyProtection="1">
      <alignment horizontal="left"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16" fillId="0" borderId="13" xfId="29" applyNumberFormat="1" applyFont="1" applyAlignment="1" applyProtection="1">
      <alignment horizontal="left" vertical="top" wrapText="1"/>
    </xf>
    <xf numFmtId="0" fontId="16" fillId="0" borderId="13" xfId="29" applyFont="1" applyAlignment="1" applyProtection="1">
      <alignment horizontal="left" vertical="top" wrapText="1"/>
      <protection locked="0"/>
    </xf>
    <xf numFmtId="0" fontId="14" fillId="0" borderId="13" xfId="29" applyNumberFormat="1" applyFont="1" applyProtection="1">
      <alignment horizontal="center" vertical="top" wrapText="1"/>
    </xf>
    <xf numFmtId="0" fontId="14" fillId="0" borderId="13" xfId="29" applyFont="1" applyProtection="1">
      <alignment horizontal="center" vertical="top" wrapText="1"/>
      <protection locked="0"/>
    </xf>
    <xf numFmtId="0" fontId="16" fillId="0" borderId="1" xfId="16" applyNumberFormat="1" applyFont="1" applyProtection="1">
      <alignment horizontal="left"/>
    </xf>
    <xf numFmtId="0" fontId="16" fillId="0" borderId="35" xfId="29" applyNumberFormat="1" applyFont="1" applyBorder="1" applyProtection="1">
      <alignment horizontal="center" vertical="top" wrapText="1"/>
    </xf>
    <xf numFmtId="0" fontId="16" fillId="0" borderId="35" xfId="29" applyFont="1" applyBorder="1" applyProtection="1">
      <alignment horizontal="center" vertical="top" wrapText="1"/>
      <protection locked="0"/>
    </xf>
  </cellXfs>
  <cellStyles count="165">
    <cellStyle name="br" xfId="118"/>
    <cellStyle name="br 2" xfId="143"/>
    <cellStyle name="br 3" xfId="128"/>
    <cellStyle name="col" xfId="117"/>
    <cellStyle name="col 2" xfId="142"/>
    <cellStyle name="col 3" xfId="127"/>
    <cellStyle name="st123" xfId="114"/>
    <cellStyle name="style0" xfId="119"/>
    <cellStyle name="style0 2" xfId="144"/>
    <cellStyle name="style0 3" xfId="160"/>
    <cellStyle name="style0 4" xfId="129"/>
    <cellStyle name="td" xfId="120"/>
    <cellStyle name="td 2" xfId="145"/>
    <cellStyle name="td 3" xfId="161"/>
    <cellStyle name="td 4" xfId="130"/>
    <cellStyle name="tr" xfId="116"/>
    <cellStyle name="tr 2" xfId="141"/>
    <cellStyle name="tr 3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8"/>
    <cellStyle name="xl118" xfId="95"/>
    <cellStyle name="xl118 2" xfId="159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62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55"/>
    <cellStyle name="xl32" xfId="122"/>
    <cellStyle name="xl32 2" xfId="146"/>
    <cellStyle name="xl32 3" xfId="163"/>
    <cellStyle name="xl32 4" xfId="131"/>
    <cellStyle name="xl33" xfId="24"/>
    <cellStyle name="xl34" xfId="34"/>
    <cellStyle name="xl35" xfId="37"/>
    <cellStyle name="xl36" xfId="41"/>
    <cellStyle name="xl37" xfId="45"/>
    <cellStyle name="xl38" xfId="123"/>
    <cellStyle name="xl38 2" xfId="164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52"/>
    <cellStyle name="xl67" xfId="9"/>
    <cellStyle name="xl67 2" xfId="153"/>
    <cellStyle name="xl68" xfId="13"/>
    <cellStyle name="xl68 2" xfId="154"/>
    <cellStyle name="xl69" xfId="31"/>
    <cellStyle name="xl70" xfId="32"/>
    <cellStyle name="xl71" xfId="59"/>
    <cellStyle name="xl72" xfId="65"/>
    <cellStyle name="xl73" xfId="71"/>
    <cellStyle name="xl73 2" xfId="156"/>
    <cellStyle name="xl74" xfId="53"/>
    <cellStyle name="xl75" xfId="56"/>
    <cellStyle name="xl76" xfId="60"/>
    <cellStyle name="xl77" xfId="66"/>
    <cellStyle name="xl78" xfId="72"/>
    <cellStyle name="xl78 2" xfId="157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34"/>
    <cellStyle name="Обычный 11" xfId="138"/>
    <cellStyle name="Обычный 12" xfId="150"/>
    <cellStyle name="Обычный 13" xfId="147"/>
    <cellStyle name="Обычный 14" xfId="149"/>
    <cellStyle name="Обычный 15" xfId="151"/>
    <cellStyle name="Обычный 16" xfId="125"/>
    <cellStyle name="Обычный 2" xfId="132"/>
    <cellStyle name="Обычный 3" xfId="136"/>
    <cellStyle name="Обычный 4" xfId="140"/>
    <cellStyle name="Обычный 5" xfId="137"/>
    <cellStyle name="Обычный 6" xfId="139"/>
    <cellStyle name="Обычный 7" xfId="148"/>
    <cellStyle name="Обычный 8" xfId="133"/>
    <cellStyle name="Обычный 9" xfId="1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3"/>
  <sheetViews>
    <sheetView tabSelected="1" zoomScaleNormal="100" workbookViewId="0">
      <selection activeCell="K1" sqref="K1:AD1048576"/>
    </sheetView>
  </sheetViews>
  <sheetFormatPr defaultRowHeight="15.75" x14ac:dyDescent="0.25"/>
  <cols>
    <col min="1" max="1" width="5.140625" style="43" customWidth="1"/>
    <col min="2" max="2" width="28" style="32" customWidth="1"/>
    <col min="3" max="3" width="47.7109375" style="2" customWidth="1"/>
    <col min="4" max="4" width="13.28515625" style="2" hidden="1" customWidth="1"/>
    <col min="5" max="5" width="16.5703125" style="43" customWidth="1"/>
    <col min="6" max="6" width="16.42578125" style="43" customWidth="1"/>
    <col min="7" max="7" width="17.85546875" style="43" customWidth="1"/>
    <col min="8" max="8" width="17" style="43" customWidth="1"/>
    <col min="9" max="9" width="9.140625" style="2" hidden="1" customWidth="1"/>
    <col min="10" max="10" width="0.140625" style="2" hidden="1" customWidth="1"/>
    <col min="11" max="11" width="11" style="2" customWidth="1"/>
    <col min="12" max="12" width="6.42578125" style="2" customWidth="1"/>
    <col min="13" max="13" width="13.140625" style="2" customWidth="1"/>
    <col min="14" max="14" width="14.28515625" style="2" bestFit="1" customWidth="1"/>
    <col min="15" max="16384" width="9.140625" style="2"/>
  </cols>
  <sheetData>
    <row r="1" spans="1:14" ht="12" customHeight="1" x14ac:dyDescent="0.25">
      <c r="C1" s="3"/>
      <c r="D1" s="3"/>
      <c r="E1" s="54"/>
      <c r="F1" s="54"/>
      <c r="G1" s="54"/>
      <c r="H1" s="54"/>
      <c r="I1" s="3"/>
    </row>
    <row r="2" spans="1:14" ht="14.1" customHeight="1" x14ac:dyDescent="0.25">
      <c r="C2" s="139" t="s">
        <v>142</v>
      </c>
      <c r="D2" s="140"/>
      <c r="E2" s="140"/>
      <c r="F2" s="140"/>
      <c r="G2" s="140"/>
      <c r="H2" s="55"/>
      <c r="I2" s="4"/>
    </row>
    <row r="3" spans="1:14" ht="14.1" customHeight="1" x14ac:dyDescent="0.25">
      <c r="C3" s="138" t="s">
        <v>262</v>
      </c>
      <c r="D3" s="138"/>
      <c r="E3" s="138"/>
      <c r="F3" s="138"/>
      <c r="G3" s="56"/>
      <c r="H3" s="57"/>
    </row>
    <row r="4" spans="1:14" ht="5.25" customHeight="1" x14ac:dyDescent="0.25">
      <c r="C4" s="3"/>
      <c r="D4" s="5" t="s">
        <v>143</v>
      </c>
      <c r="E4" s="54"/>
      <c r="F4" s="54"/>
      <c r="G4" s="58"/>
      <c r="H4" s="57"/>
    </row>
    <row r="5" spans="1:14" ht="1.5" customHeight="1" x14ac:dyDescent="0.25">
      <c r="A5" s="44"/>
      <c r="B5" s="1"/>
      <c r="C5" s="5"/>
      <c r="D5" s="7"/>
      <c r="E5" s="59"/>
      <c r="F5" s="59"/>
      <c r="G5" s="58"/>
      <c r="H5" s="57"/>
    </row>
    <row r="6" spans="1:14" ht="12.75" customHeight="1" x14ac:dyDescent="0.25">
      <c r="A6" s="151" t="s">
        <v>144</v>
      </c>
      <c r="B6" s="151"/>
      <c r="C6" s="6" t="s">
        <v>182</v>
      </c>
      <c r="D6" s="6"/>
      <c r="E6" s="44"/>
      <c r="F6" s="60"/>
      <c r="G6" s="58"/>
      <c r="H6" s="57"/>
    </row>
    <row r="7" spans="1:14" ht="15.75" hidden="1" customHeight="1" x14ac:dyDescent="0.25">
      <c r="C7" s="6"/>
      <c r="D7" s="141" t="s">
        <v>0</v>
      </c>
      <c r="E7" s="141"/>
      <c r="F7" s="141"/>
      <c r="G7" s="58"/>
      <c r="H7" s="57"/>
    </row>
    <row r="8" spans="1:14" ht="15.75" hidden="1" customHeight="1" x14ac:dyDescent="0.25">
      <c r="C8" s="6"/>
      <c r="D8" s="142" t="s">
        <v>1</v>
      </c>
      <c r="E8" s="142"/>
      <c r="F8" s="142"/>
      <c r="G8" s="58"/>
      <c r="H8" s="57"/>
    </row>
    <row r="9" spans="1:14" ht="13.5" hidden="1" customHeight="1" x14ac:dyDescent="0.25">
      <c r="C9" s="5"/>
      <c r="D9" s="8"/>
      <c r="E9" s="61"/>
      <c r="F9" s="62"/>
      <c r="G9" s="58"/>
      <c r="H9" s="57"/>
    </row>
    <row r="10" spans="1:14" ht="14.1" customHeight="1" x14ac:dyDescent="0.25">
      <c r="A10" s="151" t="s">
        <v>2</v>
      </c>
      <c r="B10" s="151"/>
      <c r="C10" s="6"/>
      <c r="D10" s="6"/>
      <c r="E10" s="44"/>
      <c r="F10" s="60"/>
      <c r="G10" s="58"/>
      <c r="H10" s="57"/>
      <c r="N10" s="124"/>
    </row>
    <row r="11" spans="1:14" ht="14.1" customHeight="1" x14ac:dyDescent="0.25">
      <c r="C11" s="143" t="s">
        <v>145</v>
      </c>
      <c r="D11" s="143"/>
      <c r="E11" s="143"/>
      <c r="F11" s="143"/>
      <c r="G11" s="143"/>
      <c r="H11" s="143"/>
      <c r="I11" s="9"/>
      <c r="M11" s="123"/>
      <c r="N11" s="124"/>
    </row>
    <row r="12" spans="1:14" ht="12.95" customHeight="1" x14ac:dyDescent="0.25">
      <c r="A12" s="147" t="s">
        <v>4</v>
      </c>
      <c r="B12" s="149" t="s">
        <v>5</v>
      </c>
      <c r="C12" s="152" t="s">
        <v>3</v>
      </c>
      <c r="D12" s="130" t="s">
        <v>4</v>
      </c>
      <c r="E12" s="133" t="s">
        <v>146</v>
      </c>
      <c r="F12" s="136" t="s">
        <v>147</v>
      </c>
      <c r="G12" s="133" t="s">
        <v>148</v>
      </c>
      <c r="H12" s="136" t="s">
        <v>149</v>
      </c>
      <c r="I12" s="10"/>
      <c r="M12" s="123"/>
      <c r="N12" s="124"/>
    </row>
    <row r="13" spans="1:14" ht="12" customHeight="1" x14ac:dyDescent="0.25">
      <c r="A13" s="148"/>
      <c r="B13" s="150"/>
      <c r="C13" s="153"/>
      <c r="D13" s="131"/>
      <c r="E13" s="134"/>
      <c r="F13" s="137"/>
      <c r="G13" s="134"/>
      <c r="H13" s="137"/>
      <c r="I13" s="11"/>
      <c r="M13" s="123"/>
      <c r="N13" s="124"/>
    </row>
    <row r="14" spans="1:14" ht="53.25" customHeight="1" x14ac:dyDescent="0.25">
      <c r="A14" s="148"/>
      <c r="B14" s="150"/>
      <c r="C14" s="153"/>
      <c r="D14" s="132"/>
      <c r="E14" s="135"/>
      <c r="F14" s="137"/>
      <c r="G14" s="135"/>
      <c r="H14" s="137"/>
      <c r="I14" s="11"/>
    </row>
    <row r="15" spans="1:14" ht="14.25" customHeight="1" thickBot="1" x14ac:dyDescent="0.3">
      <c r="A15" s="45">
        <v>1</v>
      </c>
      <c r="B15" s="33">
        <v>2</v>
      </c>
      <c r="C15" s="12">
        <v>3</v>
      </c>
      <c r="D15" s="13">
        <v>2</v>
      </c>
      <c r="E15" s="63">
        <v>4</v>
      </c>
      <c r="F15" s="64" t="s">
        <v>6</v>
      </c>
      <c r="G15" s="64" t="s">
        <v>6</v>
      </c>
      <c r="H15" s="64" t="s">
        <v>150</v>
      </c>
      <c r="I15" s="11"/>
    </row>
    <row r="16" spans="1:14" ht="17.25" customHeight="1" x14ac:dyDescent="0.25">
      <c r="A16" s="46" t="s">
        <v>8</v>
      </c>
      <c r="B16" s="34" t="s">
        <v>9</v>
      </c>
      <c r="C16" s="14" t="s">
        <v>7</v>
      </c>
      <c r="D16" s="15" t="s">
        <v>8</v>
      </c>
      <c r="E16" s="65">
        <f>E18+E99</f>
        <v>28421907.060000002</v>
      </c>
      <c r="F16" s="65">
        <f>F18+F99</f>
        <v>80848767.060000002</v>
      </c>
      <c r="G16" s="65">
        <f>G18+G99</f>
        <v>17630763.520000003</v>
      </c>
      <c r="H16" s="65">
        <f>H18+H99</f>
        <v>30371098.760000005</v>
      </c>
      <c r="I16" s="16"/>
      <c r="K16" s="79"/>
    </row>
    <row r="17" spans="1:14" ht="15" hidden="1" customHeight="1" x14ac:dyDescent="0.25">
      <c r="A17" s="47"/>
      <c r="B17" s="35"/>
      <c r="C17" s="17" t="s">
        <v>10</v>
      </c>
      <c r="D17" s="18"/>
      <c r="E17" s="66"/>
      <c r="F17" s="67"/>
      <c r="G17" s="67"/>
      <c r="H17" s="67"/>
      <c r="I17" s="16"/>
    </row>
    <row r="18" spans="1:14" ht="31.5" x14ac:dyDescent="0.25">
      <c r="A18" s="48" t="s">
        <v>8</v>
      </c>
      <c r="B18" s="36" t="s">
        <v>12</v>
      </c>
      <c r="C18" s="19" t="s">
        <v>11</v>
      </c>
      <c r="D18" s="20" t="s">
        <v>8</v>
      </c>
      <c r="E18" s="68">
        <f>E19+E27+E33+E37+E45+E48+E60+E68+E81+E90</f>
        <v>0</v>
      </c>
      <c r="F18" s="68">
        <f>F19+F27+F33+F37+F45+F48+F60+F68+F81+F90</f>
        <v>14642000</v>
      </c>
      <c r="G18" s="68">
        <f>G19+G27+G33+G37+G45+G48+G60+G68+G81+G90</f>
        <v>0</v>
      </c>
      <c r="H18" s="68">
        <f>H19+H27+H33+H37+H45+H48+H60+H68+H81+H90</f>
        <v>9229335.0299999993</v>
      </c>
      <c r="I18" s="16"/>
      <c r="J18" s="79"/>
      <c r="K18" s="79"/>
      <c r="M18" s="79"/>
    </row>
    <row r="19" spans="1:14" x14ac:dyDescent="0.25">
      <c r="A19" s="49" t="s">
        <v>8</v>
      </c>
      <c r="B19" s="37" t="s">
        <v>14</v>
      </c>
      <c r="C19" s="21" t="s">
        <v>13</v>
      </c>
      <c r="D19" s="22" t="s">
        <v>8</v>
      </c>
      <c r="E19" s="69">
        <f>E20</f>
        <v>0</v>
      </c>
      <c r="F19" s="69">
        <f>F20</f>
        <v>2890000</v>
      </c>
      <c r="G19" s="69">
        <f>G20</f>
        <v>0</v>
      </c>
      <c r="H19" s="69">
        <f>H20</f>
        <v>1838368.9399999997</v>
      </c>
      <c r="I19" s="16"/>
      <c r="K19" s="79"/>
      <c r="M19" s="79"/>
    </row>
    <row r="20" spans="1:14" x14ac:dyDescent="0.25">
      <c r="A20" s="50" t="s">
        <v>8</v>
      </c>
      <c r="B20" s="38" t="s">
        <v>16</v>
      </c>
      <c r="C20" s="23" t="s">
        <v>15</v>
      </c>
      <c r="D20" s="24" t="s">
        <v>8</v>
      </c>
      <c r="E20" s="70">
        <f>E21+E22+E23</f>
        <v>0</v>
      </c>
      <c r="F20" s="70">
        <f>F21+F22+F23+F25+F24+F26</f>
        <v>2890000</v>
      </c>
      <c r="G20" s="70">
        <f>G21+G22+G23</f>
        <v>0</v>
      </c>
      <c r="H20" s="70">
        <f>H21+H22+H23+H25+H24+H26</f>
        <v>1838368.9399999997</v>
      </c>
      <c r="I20" s="16"/>
      <c r="K20" s="79"/>
      <c r="M20" s="79"/>
    </row>
    <row r="21" spans="1:14" ht="105.75" x14ac:dyDescent="0.25">
      <c r="A21" s="51" t="s">
        <v>8</v>
      </c>
      <c r="B21" s="39" t="s">
        <v>18</v>
      </c>
      <c r="C21" s="25" t="s">
        <v>17</v>
      </c>
      <c r="D21" s="26" t="s">
        <v>8</v>
      </c>
      <c r="E21" s="71"/>
      <c r="F21" s="72">
        <v>1825000</v>
      </c>
      <c r="G21" s="72"/>
      <c r="H21" s="72">
        <f>1626173.95+62.4</f>
        <v>1626236.3499999999</v>
      </c>
      <c r="I21" s="16"/>
      <c r="K21" s="79"/>
      <c r="M21" s="79"/>
      <c r="N21" s="79"/>
    </row>
    <row r="22" spans="1:14" ht="132.75" customHeight="1" x14ac:dyDescent="0.25">
      <c r="A22" s="51" t="s">
        <v>8</v>
      </c>
      <c r="B22" s="39" t="s">
        <v>20</v>
      </c>
      <c r="C22" s="25" t="s">
        <v>19</v>
      </c>
      <c r="D22" s="26" t="s">
        <v>8</v>
      </c>
      <c r="E22" s="71"/>
      <c r="F22" s="72">
        <v>8000</v>
      </c>
      <c r="G22" s="72"/>
      <c r="H22" s="72">
        <v>6085.59</v>
      </c>
      <c r="I22" s="16"/>
      <c r="K22" s="79"/>
      <c r="M22" s="79"/>
      <c r="N22" s="79"/>
    </row>
    <row r="23" spans="1:14" ht="60.75" x14ac:dyDescent="0.25">
      <c r="A23" s="51" t="s">
        <v>8</v>
      </c>
      <c r="B23" s="39" t="s">
        <v>22</v>
      </c>
      <c r="C23" s="25" t="s">
        <v>21</v>
      </c>
      <c r="D23" s="26" t="s">
        <v>8</v>
      </c>
      <c r="E23" s="71"/>
      <c r="F23" s="72">
        <v>84000</v>
      </c>
      <c r="G23" s="72"/>
      <c r="H23" s="72">
        <v>57306.15</v>
      </c>
      <c r="I23" s="16"/>
      <c r="K23" s="79"/>
      <c r="M23" s="79"/>
      <c r="N23" s="79"/>
    </row>
    <row r="24" spans="1:14" ht="128.25" customHeight="1" x14ac:dyDescent="0.25">
      <c r="A24" s="51" t="s">
        <v>8</v>
      </c>
      <c r="B24" s="39" t="s">
        <v>252</v>
      </c>
      <c r="C24" s="25" t="s">
        <v>251</v>
      </c>
      <c r="D24" s="26"/>
      <c r="E24" s="71"/>
      <c r="F24" s="72">
        <v>618000</v>
      </c>
      <c r="G24" s="72"/>
      <c r="H24" s="72">
        <v>132218.20000000001</v>
      </c>
      <c r="I24" s="16"/>
      <c r="K24" s="79"/>
      <c r="M24" s="79"/>
      <c r="N24" s="79"/>
    </row>
    <row r="25" spans="1:14" ht="60.75" x14ac:dyDescent="0.25">
      <c r="A25" s="51" t="s">
        <v>8</v>
      </c>
      <c r="B25" s="39" t="s">
        <v>229</v>
      </c>
      <c r="C25" s="25" t="s">
        <v>230</v>
      </c>
      <c r="D25" s="26"/>
      <c r="E25" s="71"/>
      <c r="F25" s="72">
        <v>9000</v>
      </c>
      <c r="G25" s="72"/>
      <c r="H25" s="72">
        <v>16522.650000000001</v>
      </c>
      <c r="I25" s="16"/>
      <c r="K25" s="79"/>
      <c r="M25" s="79"/>
      <c r="N25" s="79"/>
    </row>
    <row r="26" spans="1:14" ht="135.75" x14ac:dyDescent="0.25">
      <c r="A26" s="51"/>
      <c r="B26" s="39" t="s">
        <v>255</v>
      </c>
      <c r="C26" s="25" t="s">
        <v>256</v>
      </c>
      <c r="D26" s="26"/>
      <c r="E26" s="71"/>
      <c r="F26" s="72">
        <v>346000</v>
      </c>
      <c r="G26" s="72"/>
      <c r="H26" s="72"/>
      <c r="I26" s="16"/>
      <c r="K26" s="79"/>
      <c r="M26" s="79"/>
      <c r="N26" s="79"/>
    </row>
    <row r="27" spans="1:14" ht="49.5" customHeight="1" x14ac:dyDescent="0.25">
      <c r="A27" s="49" t="s">
        <v>8</v>
      </c>
      <c r="B27" s="37" t="s">
        <v>24</v>
      </c>
      <c r="C27" s="21" t="s">
        <v>23</v>
      </c>
      <c r="D27" s="22" t="s">
        <v>8</v>
      </c>
      <c r="E27" s="69">
        <f>E28</f>
        <v>0</v>
      </c>
      <c r="F27" s="69">
        <f>F28</f>
        <v>1140000</v>
      </c>
      <c r="G27" s="69">
        <f>G28</f>
        <v>0</v>
      </c>
      <c r="H27" s="69">
        <f>H28</f>
        <v>805561.13</v>
      </c>
      <c r="I27" s="16"/>
      <c r="K27" s="79"/>
      <c r="M27" s="79"/>
    </row>
    <row r="28" spans="1:14" ht="45.75" x14ac:dyDescent="0.25">
      <c r="A28" s="50" t="s">
        <v>8</v>
      </c>
      <c r="B28" s="38" t="s">
        <v>26</v>
      </c>
      <c r="C28" s="23" t="s">
        <v>25</v>
      </c>
      <c r="D28" s="24" t="s">
        <v>8</v>
      </c>
      <c r="E28" s="70">
        <f>E29+E30+E31+E32</f>
        <v>0</v>
      </c>
      <c r="F28" s="70">
        <f>F29+F30+F31+F32</f>
        <v>1140000</v>
      </c>
      <c r="G28" s="70">
        <f>G29+G30+G31+G32</f>
        <v>0</v>
      </c>
      <c r="H28" s="70">
        <f>H29+H30+H31+H32</f>
        <v>805561.13</v>
      </c>
      <c r="I28" s="16"/>
      <c r="K28" s="79"/>
      <c r="M28" s="79"/>
    </row>
    <row r="29" spans="1:14" ht="105.75" x14ac:dyDescent="0.25">
      <c r="A29" s="51" t="s">
        <v>8</v>
      </c>
      <c r="B29" s="39" t="s">
        <v>238</v>
      </c>
      <c r="C29" s="25" t="s">
        <v>27</v>
      </c>
      <c r="D29" s="26" t="s">
        <v>8</v>
      </c>
      <c r="E29" s="71"/>
      <c r="F29" s="72">
        <v>550000</v>
      </c>
      <c r="G29" s="72"/>
      <c r="H29" s="72">
        <v>414023.18</v>
      </c>
      <c r="I29" s="16"/>
      <c r="K29" s="79"/>
      <c r="M29" s="79"/>
    </row>
    <row r="30" spans="1:14" ht="135.75" x14ac:dyDescent="0.25">
      <c r="A30" s="51" t="s">
        <v>8</v>
      </c>
      <c r="B30" s="39" t="s">
        <v>239</v>
      </c>
      <c r="C30" s="25" t="s">
        <v>28</v>
      </c>
      <c r="D30" s="26" t="s">
        <v>8</v>
      </c>
      <c r="E30" s="71"/>
      <c r="F30" s="72">
        <v>3000</v>
      </c>
      <c r="G30" s="72"/>
      <c r="H30" s="72">
        <v>2444.6799999999998</v>
      </c>
      <c r="I30" s="16"/>
      <c r="K30" s="79"/>
      <c r="M30" s="79"/>
    </row>
    <row r="31" spans="1:14" ht="93" customHeight="1" x14ac:dyDescent="0.25">
      <c r="A31" s="51" t="s">
        <v>8</v>
      </c>
      <c r="B31" s="39" t="s">
        <v>237</v>
      </c>
      <c r="C31" s="25" t="s">
        <v>29</v>
      </c>
      <c r="D31" s="26" t="s">
        <v>8</v>
      </c>
      <c r="E31" s="71"/>
      <c r="F31" s="72">
        <v>587000</v>
      </c>
      <c r="G31" s="72"/>
      <c r="H31" s="72">
        <v>436181.37</v>
      </c>
      <c r="I31" s="16"/>
      <c r="K31" s="79"/>
      <c r="M31" s="79"/>
    </row>
    <row r="32" spans="1:14" ht="120.75" x14ac:dyDescent="0.25">
      <c r="A32" s="51" t="s">
        <v>8</v>
      </c>
      <c r="B32" s="39" t="s">
        <v>240</v>
      </c>
      <c r="C32" s="25" t="s">
        <v>30</v>
      </c>
      <c r="D32" s="26" t="s">
        <v>8</v>
      </c>
      <c r="E32" s="71"/>
      <c r="F32" s="72"/>
      <c r="G32" s="72"/>
      <c r="H32" s="72">
        <v>-47088.1</v>
      </c>
      <c r="I32" s="16"/>
      <c r="K32" s="79"/>
      <c r="M32" s="79"/>
    </row>
    <row r="33" spans="1:14" x14ac:dyDescent="0.25">
      <c r="A33" s="49" t="s">
        <v>8</v>
      </c>
      <c r="B33" s="37" t="s">
        <v>32</v>
      </c>
      <c r="C33" s="21" t="s">
        <v>31</v>
      </c>
      <c r="D33" s="22" t="s">
        <v>8</v>
      </c>
      <c r="E33" s="69">
        <f>E34</f>
        <v>0</v>
      </c>
      <c r="F33" s="69">
        <f>F34</f>
        <v>0</v>
      </c>
      <c r="G33" s="69">
        <f>G34</f>
        <v>0</v>
      </c>
      <c r="H33" s="69">
        <f>H34</f>
        <v>85130</v>
      </c>
      <c r="I33" s="16"/>
      <c r="K33" s="79"/>
      <c r="M33" s="79"/>
    </row>
    <row r="34" spans="1:14" x14ac:dyDescent="0.25">
      <c r="A34" s="50" t="s">
        <v>8</v>
      </c>
      <c r="B34" s="38" t="s">
        <v>34</v>
      </c>
      <c r="C34" s="23" t="s">
        <v>33</v>
      </c>
      <c r="D34" s="24" t="s">
        <v>8</v>
      </c>
      <c r="E34" s="70">
        <f>E35+E36</f>
        <v>0</v>
      </c>
      <c r="F34" s="70">
        <f>F35+F36</f>
        <v>0</v>
      </c>
      <c r="G34" s="70">
        <f>G35+G36</f>
        <v>0</v>
      </c>
      <c r="H34" s="70">
        <f>H35+H36</f>
        <v>85130</v>
      </c>
      <c r="I34" s="16"/>
      <c r="K34" s="79"/>
      <c r="M34" s="79"/>
    </row>
    <row r="35" spans="1:14" x14ac:dyDescent="0.25">
      <c r="A35" s="51" t="s">
        <v>8</v>
      </c>
      <c r="B35" s="39" t="s">
        <v>35</v>
      </c>
      <c r="C35" s="25" t="s">
        <v>33</v>
      </c>
      <c r="D35" s="26" t="s">
        <v>8</v>
      </c>
      <c r="E35" s="71"/>
      <c r="F35" s="72"/>
      <c r="G35" s="72"/>
      <c r="H35" s="72">
        <v>85130</v>
      </c>
      <c r="I35" s="16"/>
      <c r="K35" s="79"/>
      <c r="M35" s="79"/>
      <c r="N35" s="79"/>
    </row>
    <row r="36" spans="1:14" ht="63" customHeight="1" x14ac:dyDescent="0.25">
      <c r="A36" s="51" t="s">
        <v>8</v>
      </c>
      <c r="B36" s="39" t="s">
        <v>37</v>
      </c>
      <c r="C36" s="25" t="s">
        <v>36</v>
      </c>
      <c r="D36" s="26" t="s">
        <v>8</v>
      </c>
      <c r="E36" s="71"/>
      <c r="F36" s="72"/>
      <c r="G36" s="72"/>
      <c r="H36" s="72"/>
      <c r="I36" s="16"/>
      <c r="K36" s="79"/>
      <c r="M36" s="79"/>
    </row>
    <row r="37" spans="1:14" x14ac:dyDescent="0.25">
      <c r="A37" s="49" t="s">
        <v>8</v>
      </c>
      <c r="B37" s="37" t="s">
        <v>39</v>
      </c>
      <c r="C37" s="21" t="s">
        <v>38</v>
      </c>
      <c r="D37" s="22" t="s">
        <v>8</v>
      </c>
      <c r="E37" s="69">
        <f>E38+E40</f>
        <v>0</v>
      </c>
      <c r="F37" s="69">
        <f>F38+F40</f>
        <v>4185000</v>
      </c>
      <c r="G37" s="69">
        <f>G38+G40</f>
        <v>0</v>
      </c>
      <c r="H37" s="69">
        <f>H38+H40</f>
        <v>1205867.17</v>
      </c>
      <c r="I37" s="16"/>
      <c r="K37" s="79"/>
      <c r="M37" s="79"/>
    </row>
    <row r="38" spans="1:14" x14ac:dyDescent="0.25">
      <c r="A38" s="52" t="s">
        <v>8</v>
      </c>
      <c r="B38" s="40" t="s">
        <v>41</v>
      </c>
      <c r="C38" s="27" t="s">
        <v>40</v>
      </c>
      <c r="D38" s="28" t="s">
        <v>8</v>
      </c>
      <c r="E38" s="73">
        <f>E39</f>
        <v>0</v>
      </c>
      <c r="F38" s="73">
        <f>F39</f>
        <v>1355000</v>
      </c>
      <c r="G38" s="73">
        <f>G39</f>
        <v>0</v>
      </c>
      <c r="H38" s="73">
        <f>H39</f>
        <v>154075.63</v>
      </c>
      <c r="I38" s="16"/>
      <c r="K38" s="79"/>
      <c r="M38" s="79"/>
    </row>
    <row r="39" spans="1:14" ht="75.75" x14ac:dyDescent="0.25">
      <c r="A39" s="51" t="s">
        <v>8</v>
      </c>
      <c r="B39" s="39" t="s">
        <v>43</v>
      </c>
      <c r="C39" s="25" t="s">
        <v>42</v>
      </c>
      <c r="D39" s="26" t="s">
        <v>8</v>
      </c>
      <c r="E39" s="71"/>
      <c r="F39" s="72">
        <v>1355000</v>
      </c>
      <c r="G39" s="72"/>
      <c r="H39" s="72">
        <v>154075.63</v>
      </c>
      <c r="I39" s="16"/>
      <c r="K39" s="79"/>
      <c r="M39" s="79"/>
      <c r="N39" s="79"/>
    </row>
    <row r="40" spans="1:14" x14ac:dyDescent="0.25">
      <c r="A40" s="52" t="s">
        <v>8</v>
      </c>
      <c r="B40" s="40" t="s">
        <v>45</v>
      </c>
      <c r="C40" s="27" t="s">
        <v>44</v>
      </c>
      <c r="D40" s="28" t="s">
        <v>8</v>
      </c>
      <c r="E40" s="73">
        <f>E41+E43</f>
        <v>0</v>
      </c>
      <c r="F40" s="73">
        <f>F41+F43</f>
        <v>2830000</v>
      </c>
      <c r="G40" s="73">
        <f>G41+G43</f>
        <v>0</v>
      </c>
      <c r="H40" s="73">
        <f>H41+H43</f>
        <v>1051791.54</v>
      </c>
      <c r="I40" s="16"/>
      <c r="K40" s="79"/>
      <c r="M40" s="79"/>
    </row>
    <row r="41" spans="1:14" x14ac:dyDescent="0.25">
      <c r="A41" s="51" t="s">
        <v>8</v>
      </c>
      <c r="B41" s="39" t="s">
        <v>47</v>
      </c>
      <c r="C41" s="25" t="s">
        <v>46</v>
      </c>
      <c r="D41" s="26" t="s">
        <v>8</v>
      </c>
      <c r="E41" s="71">
        <f>E42</f>
        <v>0</v>
      </c>
      <c r="F41" s="71">
        <f>F42</f>
        <v>1511000</v>
      </c>
      <c r="G41" s="71">
        <f>G42</f>
        <v>0</v>
      </c>
      <c r="H41" s="71">
        <f>H42</f>
        <v>750841.09</v>
      </c>
      <c r="I41" s="16"/>
      <c r="K41" s="79"/>
      <c r="M41" s="79"/>
    </row>
    <row r="42" spans="1:14" ht="60.75" x14ac:dyDescent="0.25">
      <c r="A42" s="51" t="s">
        <v>8</v>
      </c>
      <c r="B42" s="39" t="s">
        <v>49</v>
      </c>
      <c r="C42" s="25" t="s">
        <v>48</v>
      </c>
      <c r="D42" s="26" t="s">
        <v>8</v>
      </c>
      <c r="E42" s="71"/>
      <c r="F42" s="72">
        <v>1511000</v>
      </c>
      <c r="G42" s="72"/>
      <c r="H42" s="127">
        <v>750841.09</v>
      </c>
      <c r="I42" s="16"/>
      <c r="K42" s="79"/>
      <c r="M42" s="79"/>
      <c r="N42" s="79"/>
    </row>
    <row r="43" spans="1:14" x14ac:dyDescent="0.25">
      <c r="A43" s="51" t="s">
        <v>8</v>
      </c>
      <c r="B43" s="39" t="s">
        <v>51</v>
      </c>
      <c r="C43" s="25" t="s">
        <v>50</v>
      </c>
      <c r="D43" s="26" t="s">
        <v>8</v>
      </c>
      <c r="E43" s="71">
        <f>E44</f>
        <v>0</v>
      </c>
      <c r="F43" s="71">
        <f>F44</f>
        <v>1319000</v>
      </c>
      <c r="G43" s="71">
        <f>G44</f>
        <v>0</v>
      </c>
      <c r="H43" s="71">
        <f>H44</f>
        <v>300950.45</v>
      </c>
      <c r="I43" s="16"/>
      <c r="K43" s="79"/>
      <c r="M43" s="79"/>
    </row>
    <row r="44" spans="1:14" ht="60.75" x14ac:dyDescent="0.25">
      <c r="A44" s="51" t="s">
        <v>8</v>
      </c>
      <c r="B44" s="39" t="s">
        <v>53</v>
      </c>
      <c r="C44" s="25" t="s">
        <v>52</v>
      </c>
      <c r="D44" s="26" t="s">
        <v>8</v>
      </c>
      <c r="E44" s="71"/>
      <c r="F44" s="72">
        <v>1319000</v>
      </c>
      <c r="G44" s="72"/>
      <c r="H44" s="72">
        <f>300948.36+2.09</f>
        <v>300950.45</v>
      </c>
      <c r="I44" s="16"/>
      <c r="K44" s="79"/>
      <c r="M44" s="79"/>
    </row>
    <row r="45" spans="1:14" x14ac:dyDescent="0.25">
      <c r="A45" s="49" t="s">
        <v>8</v>
      </c>
      <c r="B45" s="37" t="s">
        <v>55</v>
      </c>
      <c r="C45" s="21" t="s">
        <v>54</v>
      </c>
      <c r="D45" s="22" t="s">
        <v>8</v>
      </c>
      <c r="E45" s="69">
        <f t="shared" ref="E45:H46" si="0">E46</f>
        <v>0</v>
      </c>
      <c r="F45" s="69">
        <f t="shared" si="0"/>
        <v>0</v>
      </c>
      <c r="G45" s="69">
        <f t="shared" si="0"/>
        <v>0</v>
      </c>
      <c r="H45" s="69">
        <f t="shared" si="0"/>
        <v>200</v>
      </c>
      <c r="I45" s="16"/>
      <c r="K45" s="79"/>
      <c r="M45" s="79"/>
    </row>
    <row r="46" spans="1:14" ht="60.75" x14ac:dyDescent="0.25">
      <c r="A46" s="50" t="s">
        <v>8</v>
      </c>
      <c r="B46" s="38" t="s">
        <v>57</v>
      </c>
      <c r="C46" s="23" t="s">
        <v>56</v>
      </c>
      <c r="D46" s="24" t="s">
        <v>8</v>
      </c>
      <c r="E46" s="70">
        <f t="shared" si="0"/>
        <v>0</v>
      </c>
      <c r="F46" s="70">
        <f t="shared" si="0"/>
        <v>0</v>
      </c>
      <c r="G46" s="70">
        <f t="shared" si="0"/>
        <v>0</v>
      </c>
      <c r="H46" s="70">
        <f t="shared" si="0"/>
        <v>200</v>
      </c>
      <c r="I46" s="16"/>
      <c r="K46" s="79"/>
      <c r="M46" s="79"/>
      <c r="N46" s="79"/>
    </row>
    <row r="47" spans="1:14" ht="105.75" x14ac:dyDescent="0.25">
      <c r="A47" s="51" t="s">
        <v>8</v>
      </c>
      <c r="B47" s="39" t="s">
        <v>59</v>
      </c>
      <c r="C47" s="25" t="s">
        <v>58</v>
      </c>
      <c r="D47" s="26" t="s">
        <v>8</v>
      </c>
      <c r="E47" s="71"/>
      <c r="F47" s="72">
        <v>0</v>
      </c>
      <c r="G47" s="72"/>
      <c r="H47" s="72">
        <v>200</v>
      </c>
      <c r="I47" s="16"/>
      <c r="K47" s="79"/>
      <c r="M47" s="79"/>
    </row>
    <row r="48" spans="1:14" ht="63" x14ac:dyDescent="0.25">
      <c r="A48" s="49" t="s">
        <v>8</v>
      </c>
      <c r="B48" s="37" t="s">
        <v>61</v>
      </c>
      <c r="C48" s="21" t="s">
        <v>60</v>
      </c>
      <c r="D48" s="22" t="s">
        <v>8</v>
      </c>
      <c r="E48" s="69">
        <f>E49+E54+E57</f>
        <v>0</v>
      </c>
      <c r="F48" s="69">
        <f>F49+F54+F57</f>
        <v>3210000</v>
      </c>
      <c r="G48" s="69">
        <f>G49+G54+G57</f>
        <v>0</v>
      </c>
      <c r="H48" s="69">
        <f>H49+H54+H57</f>
        <v>1974494.7</v>
      </c>
      <c r="I48" s="16"/>
      <c r="K48" s="79"/>
      <c r="M48" s="79"/>
    </row>
    <row r="49" spans="1:14" ht="120" customHeight="1" x14ac:dyDescent="0.25">
      <c r="A49" s="52" t="s">
        <v>8</v>
      </c>
      <c r="B49" s="40" t="s">
        <v>63</v>
      </c>
      <c r="C49" s="27" t="s">
        <v>62</v>
      </c>
      <c r="D49" s="28" t="s">
        <v>8</v>
      </c>
      <c r="E49" s="73">
        <f>E50+E52</f>
        <v>0</v>
      </c>
      <c r="F49" s="73">
        <f>F50+F52</f>
        <v>2160000</v>
      </c>
      <c r="G49" s="73">
        <f>G50+G52</f>
        <v>0</v>
      </c>
      <c r="H49" s="74">
        <f>H50</f>
        <v>1060860.44</v>
      </c>
      <c r="I49" s="16"/>
      <c r="K49" s="79"/>
      <c r="M49" s="79"/>
    </row>
    <row r="50" spans="1:14" ht="105.75" x14ac:dyDescent="0.25">
      <c r="A50" s="51" t="s">
        <v>8</v>
      </c>
      <c r="B50" s="39" t="s">
        <v>65</v>
      </c>
      <c r="C50" s="25" t="s">
        <v>64</v>
      </c>
      <c r="D50" s="26" t="s">
        <v>8</v>
      </c>
      <c r="E50" s="71">
        <f>E51</f>
        <v>0</v>
      </c>
      <c r="F50" s="71">
        <f>F51</f>
        <v>2160000</v>
      </c>
      <c r="G50" s="71">
        <f>G51</f>
        <v>0</v>
      </c>
      <c r="H50" s="71">
        <f>H51</f>
        <v>1060860.44</v>
      </c>
      <c r="I50" s="16"/>
      <c r="K50" s="79"/>
      <c r="M50" s="79"/>
    </row>
    <row r="51" spans="1:14" ht="101.25" customHeight="1" x14ac:dyDescent="0.25">
      <c r="A51" s="51" t="s">
        <v>8</v>
      </c>
      <c r="B51" s="39" t="s">
        <v>67</v>
      </c>
      <c r="C51" s="25" t="s">
        <v>66</v>
      </c>
      <c r="D51" s="26" t="s">
        <v>8</v>
      </c>
      <c r="E51" s="71"/>
      <c r="F51" s="72">
        <f>800000+400000+700000+260000</f>
        <v>2160000</v>
      </c>
      <c r="G51" s="72"/>
      <c r="H51" s="72">
        <v>1060860.44</v>
      </c>
      <c r="I51" s="16"/>
      <c r="K51" s="79"/>
      <c r="M51" s="79"/>
      <c r="N51" s="79"/>
    </row>
    <row r="52" spans="1:14" ht="120.75" x14ac:dyDescent="0.25">
      <c r="A52" s="51" t="s">
        <v>8</v>
      </c>
      <c r="B52" s="39" t="s">
        <v>69</v>
      </c>
      <c r="C52" s="25" t="s">
        <v>68</v>
      </c>
      <c r="D52" s="26" t="s">
        <v>8</v>
      </c>
      <c r="E52" s="71">
        <f>E53</f>
        <v>0</v>
      </c>
      <c r="F52" s="71">
        <f>F53</f>
        <v>0</v>
      </c>
      <c r="G52" s="71">
        <f>G53</f>
        <v>0</v>
      </c>
      <c r="H52" s="71">
        <f>H53</f>
        <v>0</v>
      </c>
      <c r="I52" s="16"/>
      <c r="K52" s="79"/>
      <c r="M52" s="79"/>
    </row>
    <row r="53" spans="1:14" ht="105.75" x14ac:dyDescent="0.25">
      <c r="A53" s="51" t="s">
        <v>8</v>
      </c>
      <c r="B53" s="39" t="s">
        <v>71</v>
      </c>
      <c r="C53" s="25" t="s">
        <v>70</v>
      </c>
      <c r="D53" s="26" t="s">
        <v>8</v>
      </c>
      <c r="E53" s="71"/>
      <c r="F53" s="72"/>
      <c r="G53" s="72"/>
      <c r="H53" s="72"/>
      <c r="I53" s="16"/>
      <c r="K53" s="79"/>
      <c r="M53" s="79"/>
    </row>
    <row r="54" spans="1:14" ht="39.75" customHeight="1" x14ac:dyDescent="0.25">
      <c r="A54" s="50" t="s">
        <v>8</v>
      </c>
      <c r="B54" s="40" t="s">
        <v>172</v>
      </c>
      <c r="C54" s="23" t="s">
        <v>175</v>
      </c>
      <c r="D54" s="24"/>
      <c r="E54" s="70">
        <f t="shared" ref="E54:H55" si="1">E55</f>
        <v>0</v>
      </c>
      <c r="F54" s="70">
        <f t="shared" si="1"/>
        <v>0</v>
      </c>
      <c r="G54" s="70">
        <f t="shared" si="1"/>
        <v>0</v>
      </c>
      <c r="H54" s="70">
        <f t="shared" si="1"/>
        <v>0</v>
      </c>
      <c r="I54" s="16"/>
      <c r="K54" s="79"/>
      <c r="M54" s="79"/>
    </row>
    <row r="55" spans="1:14" ht="69.75" customHeight="1" x14ac:dyDescent="0.25">
      <c r="A55" s="51" t="s">
        <v>8</v>
      </c>
      <c r="B55" s="41" t="s">
        <v>173</v>
      </c>
      <c r="C55" s="25" t="s">
        <v>176</v>
      </c>
      <c r="D55" s="26"/>
      <c r="E55" s="71">
        <f t="shared" si="1"/>
        <v>0</v>
      </c>
      <c r="F55" s="71">
        <f t="shared" si="1"/>
        <v>0</v>
      </c>
      <c r="G55" s="71">
        <f t="shared" si="1"/>
        <v>0</v>
      </c>
      <c r="H55" s="71">
        <f t="shared" si="1"/>
        <v>0</v>
      </c>
      <c r="I55" s="16"/>
      <c r="K55" s="79"/>
      <c r="M55" s="79"/>
    </row>
    <row r="56" spans="1:14" ht="84.75" customHeight="1" x14ac:dyDescent="0.25">
      <c r="A56" s="51" t="s">
        <v>8</v>
      </c>
      <c r="B56" s="41" t="s">
        <v>174</v>
      </c>
      <c r="C56" s="25" t="s">
        <v>177</v>
      </c>
      <c r="D56" s="26"/>
      <c r="E56" s="71"/>
      <c r="F56" s="72"/>
      <c r="G56" s="72"/>
      <c r="H56" s="72"/>
      <c r="I56" s="16"/>
      <c r="K56" s="79"/>
      <c r="M56" s="79"/>
    </row>
    <row r="57" spans="1:14" ht="114.75" customHeight="1" x14ac:dyDescent="0.25">
      <c r="A57" s="52" t="s">
        <v>8</v>
      </c>
      <c r="B57" s="40" t="s">
        <v>73</v>
      </c>
      <c r="C57" s="27" t="s">
        <v>72</v>
      </c>
      <c r="D57" s="28" t="s">
        <v>8</v>
      </c>
      <c r="E57" s="73">
        <f t="shared" ref="E57:H58" si="2">E58</f>
        <v>0</v>
      </c>
      <c r="F57" s="73">
        <f t="shared" si="2"/>
        <v>1050000</v>
      </c>
      <c r="G57" s="73">
        <f t="shared" si="2"/>
        <v>0</v>
      </c>
      <c r="H57" s="73">
        <f t="shared" si="2"/>
        <v>913634.26</v>
      </c>
      <c r="I57" s="16"/>
      <c r="K57" s="79"/>
      <c r="M57" s="79"/>
    </row>
    <row r="58" spans="1:14" ht="106.5" customHeight="1" x14ac:dyDescent="0.25">
      <c r="A58" s="51" t="s">
        <v>8</v>
      </c>
      <c r="B58" s="39" t="s">
        <v>75</v>
      </c>
      <c r="C58" s="25" t="s">
        <v>74</v>
      </c>
      <c r="D58" s="26" t="s">
        <v>8</v>
      </c>
      <c r="E58" s="71">
        <f t="shared" si="2"/>
        <v>0</v>
      </c>
      <c r="F58" s="71">
        <f t="shared" si="2"/>
        <v>1050000</v>
      </c>
      <c r="G58" s="71">
        <f t="shared" si="2"/>
        <v>0</v>
      </c>
      <c r="H58" s="71">
        <f t="shared" si="2"/>
        <v>913634.26</v>
      </c>
      <c r="I58" s="16"/>
      <c r="K58" s="79"/>
      <c r="M58" s="79"/>
    </row>
    <row r="59" spans="1:14" ht="105.75" x14ac:dyDescent="0.25">
      <c r="A59" s="51" t="s">
        <v>8</v>
      </c>
      <c r="B59" s="39" t="s">
        <v>77</v>
      </c>
      <c r="C59" s="25" t="s">
        <v>76</v>
      </c>
      <c r="D59" s="26" t="s">
        <v>8</v>
      </c>
      <c r="E59" s="71"/>
      <c r="F59" s="72">
        <v>1050000</v>
      </c>
      <c r="G59" s="72"/>
      <c r="H59" s="72">
        <v>913634.26</v>
      </c>
      <c r="I59" s="16"/>
      <c r="K59" s="79"/>
      <c r="M59" s="79"/>
      <c r="N59" s="79"/>
    </row>
    <row r="60" spans="1:14" ht="47.25" x14ac:dyDescent="0.25">
      <c r="A60" s="49" t="s">
        <v>8</v>
      </c>
      <c r="B60" s="37" t="s">
        <v>79</v>
      </c>
      <c r="C60" s="21" t="s">
        <v>78</v>
      </c>
      <c r="D60" s="22" t="s">
        <v>8</v>
      </c>
      <c r="E60" s="69">
        <f>E61+E65</f>
        <v>0</v>
      </c>
      <c r="F60" s="69">
        <f>F61+F65</f>
        <v>10000</v>
      </c>
      <c r="G60" s="69">
        <f>G61+G65</f>
        <v>0</v>
      </c>
      <c r="H60" s="69">
        <f>H61+H65</f>
        <v>0</v>
      </c>
      <c r="I60" s="16"/>
      <c r="K60" s="79"/>
      <c r="M60" s="79"/>
    </row>
    <row r="61" spans="1:14" ht="21" customHeight="1" x14ac:dyDescent="0.25">
      <c r="A61" s="50" t="s">
        <v>8</v>
      </c>
      <c r="B61" s="38" t="s">
        <v>81</v>
      </c>
      <c r="C61" s="23" t="s">
        <v>80</v>
      </c>
      <c r="D61" s="24" t="s">
        <v>8</v>
      </c>
      <c r="E61" s="70">
        <f t="shared" ref="E61:H63" si="3">E62</f>
        <v>0</v>
      </c>
      <c r="F61" s="70">
        <f t="shared" si="3"/>
        <v>0</v>
      </c>
      <c r="G61" s="70">
        <f t="shared" si="3"/>
        <v>0</v>
      </c>
      <c r="H61" s="70">
        <f t="shared" si="3"/>
        <v>0</v>
      </c>
      <c r="I61" s="16"/>
      <c r="K61" s="79"/>
      <c r="M61" s="79"/>
      <c r="N61" s="79"/>
    </row>
    <row r="62" spans="1:14" ht="30.75" x14ac:dyDescent="0.25">
      <c r="A62" s="51" t="s">
        <v>8</v>
      </c>
      <c r="B62" s="39" t="s">
        <v>83</v>
      </c>
      <c r="C62" s="25" t="s">
        <v>82</v>
      </c>
      <c r="D62" s="26" t="s">
        <v>8</v>
      </c>
      <c r="E62" s="71">
        <f t="shared" si="3"/>
        <v>0</v>
      </c>
      <c r="F62" s="71">
        <f t="shared" si="3"/>
        <v>0</v>
      </c>
      <c r="G62" s="71">
        <f t="shared" si="3"/>
        <v>0</v>
      </c>
      <c r="H62" s="71">
        <f t="shared" si="3"/>
        <v>0</v>
      </c>
      <c r="I62" s="16"/>
      <c r="K62" s="79"/>
      <c r="M62" s="79"/>
    </row>
    <row r="63" spans="1:14" ht="45.75" x14ac:dyDescent="0.25">
      <c r="A63" s="51" t="s">
        <v>8</v>
      </c>
      <c r="B63" s="39" t="s">
        <v>85</v>
      </c>
      <c r="C63" s="25" t="s">
        <v>84</v>
      </c>
      <c r="D63" s="26" t="s">
        <v>8</v>
      </c>
      <c r="E63" s="71">
        <f t="shared" si="3"/>
        <v>0</v>
      </c>
      <c r="F63" s="71">
        <f t="shared" si="3"/>
        <v>0</v>
      </c>
      <c r="G63" s="71">
        <f t="shared" si="3"/>
        <v>0</v>
      </c>
      <c r="H63" s="71">
        <f t="shared" si="3"/>
        <v>0</v>
      </c>
      <c r="I63" s="16"/>
      <c r="K63" s="79"/>
      <c r="M63" s="79"/>
    </row>
    <row r="64" spans="1:14" ht="45.75" x14ac:dyDescent="0.25">
      <c r="A64" s="51" t="s">
        <v>8</v>
      </c>
      <c r="B64" s="39" t="s">
        <v>86</v>
      </c>
      <c r="C64" s="25" t="s">
        <v>84</v>
      </c>
      <c r="D64" s="26" t="s">
        <v>8</v>
      </c>
      <c r="E64" s="71"/>
      <c r="F64" s="72">
        <f>20000-20000</f>
        <v>0</v>
      </c>
      <c r="G64" s="72"/>
      <c r="H64" s="72">
        <v>0</v>
      </c>
      <c r="I64" s="16"/>
      <c r="K64" s="79"/>
      <c r="M64" s="79"/>
    </row>
    <row r="65" spans="1:14" ht="30.75" x14ac:dyDescent="0.25">
      <c r="A65" s="50" t="s">
        <v>8</v>
      </c>
      <c r="B65" s="38" t="s">
        <v>88</v>
      </c>
      <c r="C65" s="23" t="s">
        <v>87</v>
      </c>
      <c r="D65" s="24" t="s">
        <v>8</v>
      </c>
      <c r="E65" s="70">
        <f t="shared" ref="E65:H66" si="4">E66</f>
        <v>0</v>
      </c>
      <c r="F65" s="70">
        <f t="shared" si="4"/>
        <v>10000</v>
      </c>
      <c r="G65" s="70">
        <f t="shared" si="4"/>
        <v>0</v>
      </c>
      <c r="H65" s="70">
        <f t="shared" si="4"/>
        <v>0</v>
      </c>
      <c r="I65" s="16"/>
      <c r="K65" s="79"/>
      <c r="M65" s="79"/>
    </row>
    <row r="66" spans="1:14" ht="30.75" x14ac:dyDescent="0.25">
      <c r="A66" s="51" t="s">
        <v>8</v>
      </c>
      <c r="B66" s="39" t="s">
        <v>90</v>
      </c>
      <c r="C66" s="25" t="s">
        <v>89</v>
      </c>
      <c r="D66" s="26" t="s">
        <v>8</v>
      </c>
      <c r="E66" s="71">
        <f t="shared" si="4"/>
        <v>0</v>
      </c>
      <c r="F66" s="71">
        <f t="shared" si="4"/>
        <v>10000</v>
      </c>
      <c r="G66" s="71">
        <f t="shared" si="4"/>
        <v>0</v>
      </c>
      <c r="H66" s="71">
        <f t="shared" si="4"/>
        <v>0</v>
      </c>
      <c r="I66" s="16"/>
      <c r="K66" s="79"/>
      <c r="M66" s="79"/>
    </row>
    <row r="67" spans="1:14" ht="30.75" x14ac:dyDescent="0.25">
      <c r="A67" s="51" t="s">
        <v>8</v>
      </c>
      <c r="B67" s="39" t="s">
        <v>92</v>
      </c>
      <c r="C67" s="25" t="s">
        <v>91</v>
      </c>
      <c r="D67" s="26" t="s">
        <v>8</v>
      </c>
      <c r="E67" s="71"/>
      <c r="F67" s="72">
        <v>10000</v>
      </c>
      <c r="G67" s="72"/>
      <c r="H67" s="72"/>
      <c r="I67" s="16"/>
      <c r="K67" s="79"/>
      <c r="M67" s="79"/>
    </row>
    <row r="68" spans="1:14" ht="47.25" x14ac:dyDescent="0.25">
      <c r="A68" s="49" t="s">
        <v>8</v>
      </c>
      <c r="B68" s="37" t="s">
        <v>94</v>
      </c>
      <c r="C68" s="21" t="s">
        <v>93</v>
      </c>
      <c r="D68" s="22" t="s">
        <v>8</v>
      </c>
      <c r="E68" s="69">
        <f>E69+E71+E76</f>
        <v>0</v>
      </c>
      <c r="F68" s="69">
        <f>F69+F71+F76</f>
        <v>390000</v>
      </c>
      <c r="G68" s="69">
        <f>G69+G71+G76</f>
        <v>0</v>
      </c>
      <c r="H68" s="69">
        <f>H69+H71+H76</f>
        <v>623783.11</v>
      </c>
      <c r="I68" s="16"/>
      <c r="K68" s="79"/>
      <c r="M68" s="79"/>
    </row>
    <row r="69" spans="1:14" x14ac:dyDescent="0.25">
      <c r="A69" s="52" t="s">
        <v>8</v>
      </c>
      <c r="B69" s="40" t="s">
        <v>96</v>
      </c>
      <c r="C69" s="27" t="s">
        <v>95</v>
      </c>
      <c r="D69" s="28" t="s">
        <v>8</v>
      </c>
      <c r="E69" s="73">
        <f>E70</f>
        <v>0</v>
      </c>
      <c r="F69" s="73">
        <f>F70</f>
        <v>0</v>
      </c>
      <c r="G69" s="73">
        <f>G70</f>
        <v>0</v>
      </c>
      <c r="H69" s="73">
        <f>H70</f>
        <v>0</v>
      </c>
      <c r="I69" s="16"/>
      <c r="K69" s="79"/>
      <c r="M69" s="79"/>
    </row>
    <row r="70" spans="1:14" ht="30.75" x14ac:dyDescent="0.25">
      <c r="A70" s="51" t="s">
        <v>8</v>
      </c>
      <c r="B70" s="39" t="s">
        <v>98</v>
      </c>
      <c r="C70" s="25" t="s">
        <v>97</v>
      </c>
      <c r="D70" s="26" t="s">
        <v>8</v>
      </c>
      <c r="E70" s="71"/>
      <c r="F70" s="72"/>
      <c r="G70" s="72"/>
      <c r="H70" s="72"/>
      <c r="I70" s="16"/>
      <c r="K70" s="79"/>
      <c r="M70" s="79"/>
    </row>
    <row r="71" spans="1:14" ht="120.75" x14ac:dyDescent="0.25">
      <c r="A71" s="50" t="s">
        <v>8</v>
      </c>
      <c r="B71" s="38" t="s">
        <v>100</v>
      </c>
      <c r="C71" s="23" t="s">
        <v>99</v>
      </c>
      <c r="D71" s="24" t="s">
        <v>8</v>
      </c>
      <c r="E71" s="70">
        <f>E72+E74</f>
        <v>0</v>
      </c>
      <c r="F71" s="70">
        <f>F72+F74</f>
        <v>0</v>
      </c>
      <c r="G71" s="70">
        <f>G72+G74</f>
        <v>0</v>
      </c>
      <c r="H71" s="70">
        <f>H72+H74</f>
        <v>0</v>
      </c>
      <c r="I71" s="16"/>
      <c r="K71" s="79"/>
      <c r="M71" s="79"/>
    </row>
    <row r="72" spans="1:14" ht="124.5" customHeight="1" x14ac:dyDescent="0.25">
      <c r="A72" s="51" t="s">
        <v>8</v>
      </c>
      <c r="B72" s="39" t="s">
        <v>102</v>
      </c>
      <c r="C72" s="25" t="s">
        <v>101</v>
      </c>
      <c r="D72" s="26" t="s">
        <v>8</v>
      </c>
      <c r="E72" s="71">
        <f t="shared" ref="E72:H72" si="5">E73</f>
        <v>0</v>
      </c>
      <c r="F72" s="71">
        <f t="shared" si="5"/>
        <v>0</v>
      </c>
      <c r="G72" s="71">
        <f t="shared" si="5"/>
        <v>0</v>
      </c>
      <c r="H72" s="71">
        <f t="shared" si="5"/>
        <v>0</v>
      </c>
      <c r="I72" s="16"/>
      <c r="K72" s="79"/>
      <c r="M72" s="79"/>
    </row>
    <row r="73" spans="1:14" ht="135.75" x14ac:dyDescent="0.25">
      <c r="A73" s="51" t="s">
        <v>8</v>
      </c>
      <c r="B73" s="39" t="s">
        <v>104</v>
      </c>
      <c r="C73" s="25" t="s">
        <v>103</v>
      </c>
      <c r="D73" s="26" t="s">
        <v>8</v>
      </c>
      <c r="E73" s="71"/>
      <c r="F73" s="72">
        <v>0</v>
      </c>
      <c r="G73" s="72"/>
      <c r="H73" s="72"/>
      <c r="I73" s="16"/>
      <c r="K73" s="79"/>
      <c r="M73" s="79"/>
    </row>
    <row r="74" spans="1:14" ht="135.75" x14ac:dyDescent="0.25">
      <c r="A74" s="53" t="s">
        <v>8</v>
      </c>
      <c r="B74" s="42" t="s">
        <v>178</v>
      </c>
      <c r="C74" s="29" t="s">
        <v>180</v>
      </c>
      <c r="D74" s="26"/>
      <c r="E74" s="71">
        <f>E75</f>
        <v>0</v>
      </c>
      <c r="F74" s="71">
        <f>F75</f>
        <v>0</v>
      </c>
      <c r="G74" s="71">
        <f>G75</f>
        <v>0</v>
      </c>
      <c r="H74" s="71">
        <f>H75</f>
        <v>0</v>
      </c>
      <c r="I74" s="16"/>
      <c r="K74" s="79"/>
      <c r="M74" s="79"/>
    </row>
    <row r="75" spans="1:14" ht="135.75" x14ac:dyDescent="0.25">
      <c r="A75" s="53" t="s">
        <v>8</v>
      </c>
      <c r="B75" s="42" t="s">
        <v>179</v>
      </c>
      <c r="C75" s="29" t="s">
        <v>181</v>
      </c>
      <c r="D75" s="26"/>
      <c r="E75" s="71"/>
      <c r="F75" s="72"/>
      <c r="G75" s="72"/>
      <c r="H75" s="72"/>
      <c r="I75" s="16"/>
      <c r="K75" s="79"/>
      <c r="M75" s="79"/>
    </row>
    <row r="76" spans="1:14" ht="45.75" x14ac:dyDescent="0.25">
      <c r="A76" s="52" t="s">
        <v>8</v>
      </c>
      <c r="B76" s="40" t="s">
        <v>106</v>
      </c>
      <c r="C76" s="27" t="s">
        <v>105</v>
      </c>
      <c r="D76" s="28" t="s">
        <v>8</v>
      </c>
      <c r="E76" s="73">
        <f>E77+E79</f>
        <v>0</v>
      </c>
      <c r="F76" s="73">
        <f>F77+F79</f>
        <v>390000</v>
      </c>
      <c r="G76" s="73">
        <f>G77+G79</f>
        <v>0</v>
      </c>
      <c r="H76" s="73">
        <f>H77+H79</f>
        <v>623783.11</v>
      </c>
      <c r="I76" s="16"/>
      <c r="K76" s="79"/>
      <c r="M76" s="79"/>
    </row>
    <row r="77" spans="1:14" ht="45.75" x14ac:dyDescent="0.25">
      <c r="A77" s="51" t="s">
        <v>8</v>
      </c>
      <c r="B77" s="39" t="s">
        <v>108</v>
      </c>
      <c r="C77" s="25" t="s">
        <v>107</v>
      </c>
      <c r="D77" s="26" t="s">
        <v>8</v>
      </c>
      <c r="E77" s="71">
        <f>E78</f>
        <v>0</v>
      </c>
      <c r="F77" s="71">
        <f>F78</f>
        <v>390000</v>
      </c>
      <c r="G77" s="71">
        <f>G78</f>
        <v>0</v>
      </c>
      <c r="H77" s="71">
        <f>H78</f>
        <v>623783.11</v>
      </c>
      <c r="I77" s="16"/>
      <c r="K77" s="79"/>
      <c r="M77" s="79"/>
    </row>
    <row r="78" spans="1:14" ht="75.75" x14ac:dyDescent="0.25">
      <c r="A78" s="51" t="s">
        <v>8</v>
      </c>
      <c r="B78" s="39" t="s">
        <v>110</v>
      </c>
      <c r="C78" s="25" t="s">
        <v>109</v>
      </c>
      <c r="D78" s="26" t="s">
        <v>8</v>
      </c>
      <c r="E78" s="71"/>
      <c r="F78" s="72">
        <v>390000</v>
      </c>
      <c r="G78" s="72"/>
      <c r="H78" s="72">
        <v>623783.11</v>
      </c>
      <c r="I78" s="16"/>
      <c r="K78" s="79"/>
      <c r="M78" s="79"/>
      <c r="N78" s="79"/>
    </row>
    <row r="79" spans="1:14" ht="75.75" x14ac:dyDescent="0.25">
      <c r="A79" s="51" t="s">
        <v>8</v>
      </c>
      <c r="B79" s="39" t="s">
        <v>112</v>
      </c>
      <c r="C79" s="25" t="s">
        <v>111</v>
      </c>
      <c r="D79" s="26" t="s">
        <v>8</v>
      </c>
      <c r="E79" s="71">
        <f>E80</f>
        <v>0</v>
      </c>
      <c r="F79" s="71">
        <f>F80</f>
        <v>0</v>
      </c>
      <c r="G79" s="71">
        <f>G80</f>
        <v>0</v>
      </c>
      <c r="H79" s="71">
        <f>H80</f>
        <v>0</v>
      </c>
      <c r="I79" s="16"/>
      <c r="K79" s="79"/>
      <c r="L79" s="88"/>
      <c r="M79" s="79"/>
    </row>
    <row r="80" spans="1:14" ht="75.75" x14ac:dyDescent="0.25">
      <c r="A80" s="51" t="s">
        <v>8</v>
      </c>
      <c r="B80" s="39" t="s">
        <v>114</v>
      </c>
      <c r="C80" s="25" t="s">
        <v>113</v>
      </c>
      <c r="D80" s="26" t="s">
        <v>8</v>
      </c>
      <c r="E80" s="71"/>
      <c r="F80" s="72">
        <f>109000-23000-56000-30000</f>
        <v>0</v>
      </c>
      <c r="G80" s="72"/>
      <c r="H80" s="72">
        <v>0</v>
      </c>
      <c r="I80" s="16"/>
      <c r="K80" s="79"/>
      <c r="M80" s="79"/>
    </row>
    <row r="81" spans="1:14" ht="31.5" x14ac:dyDescent="0.25">
      <c r="A81" s="49" t="s">
        <v>8</v>
      </c>
      <c r="B81" s="37" t="s">
        <v>116</v>
      </c>
      <c r="C81" s="21" t="s">
        <v>115</v>
      </c>
      <c r="D81" s="22" t="s">
        <v>8</v>
      </c>
      <c r="E81" s="69">
        <f>E82+E85</f>
        <v>0</v>
      </c>
      <c r="F81" s="69">
        <f>F82+F85</f>
        <v>2654000</v>
      </c>
      <c r="G81" s="69">
        <f>G82+G85</f>
        <v>0</v>
      </c>
      <c r="H81" s="69">
        <f>H82+H85</f>
        <v>2644105.21</v>
      </c>
      <c r="I81" s="16"/>
      <c r="K81" s="79"/>
      <c r="M81" s="79"/>
    </row>
    <row r="82" spans="1:14" ht="90" customHeight="1" x14ac:dyDescent="0.25">
      <c r="A82" s="50" t="s">
        <v>8</v>
      </c>
      <c r="B82" s="38" t="s">
        <v>234</v>
      </c>
      <c r="C82" s="25" t="s">
        <v>232</v>
      </c>
      <c r="D82" s="24" t="s">
        <v>8</v>
      </c>
      <c r="E82" s="70">
        <f t="shared" ref="E82:H83" si="6">E83</f>
        <v>0</v>
      </c>
      <c r="F82" s="70">
        <f t="shared" si="6"/>
        <v>10000</v>
      </c>
      <c r="G82" s="70">
        <f t="shared" si="6"/>
        <v>0</v>
      </c>
      <c r="H82" s="70">
        <f t="shared" si="6"/>
        <v>0</v>
      </c>
      <c r="I82" s="16"/>
      <c r="K82" s="79"/>
      <c r="M82" s="79"/>
    </row>
    <row r="83" spans="1:14" ht="90.75" hidden="1" x14ac:dyDescent="0.25">
      <c r="A83" s="51" t="s">
        <v>8</v>
      </c>
      <c r="B83" s="39" t="s">
        <v>233</v>
      </c>
      <c r="C83" s="25" t="s">
        <v>232</v>
      </c>
      <c r="D83" s="26" t="s">
        <v>8</v>
      </c>
      <c r="E83" s="71">
        <f t="shared" si="6"/>
        <v>0</v>
      </c>
      <c r="F83" s="71">
        <f t="shared" si="6"/>
        <v>10000</v>
      </c>
      <c r="G83" s="71">
        <f t="shared" si="6"/>
        <v>0</v>
      </c>
      <c r="H83" s="71">
        <f t="shared" si="6"/>
        <v>0</v>
      </c>
      <c r="I83" s="16"/>
      <c r="K83" s="79"/>
      <c r="M83" s="79"/>
    </row>
    <row r="84" spans="1:14" ht="89.25" customHeight="1" x14ac:dyDescent="0.25">
      <c r="A84" s="51" t="s">
        <v>8</v>
      </c>
      <c r="B84" s="125" t="s">
        <v>233</v>
      </c>
      <c r="C84" s="25" t="s">
        <v>232</v>
      </c>
      <c r="D84" s="26" t="s">
        <v>8</v>
      </c>
      <c r="E84" s="71"/>
      <c r="F84" s="72">
        <v>10000</v>
      </c>
      <c r="G84" s="72"/>
      <c r="H84" s="72"/>
      <c r="I84" s="16"/>
      <c r="K84" s="79"/>
      <c r="M84" s="79"/>
    </row>
    <row r="85" spans="1:14" ht="150.75" x14ac:dyDescent="0.25">
      <c r="A85" s="52" t="s">
        <v>8</v>
      </c>
      <c r="B85" s="40" t="s">
        <v>193</v>
      </c>
      <c r="C85" s="27" t="s">
        <v>194</v>
      </c>
      <c r="D85" s="30" t="s">
        <v>8</v>
      </c>
      <c r="E85" s="73">
        <f>E87</f>
        <v>0</v>
      </c>
      <c r="F85" s="73">
        <f>F86+F87</f>
        <v>2644000</v>
      </c>
      <c r="G85" s="73">
        <f>G87</f>
        <v>0</v>
      </c>
      <c r="H85" s="73">
        <f>H86+H87</f>
        <v>2644105.21</v>
      </c>
      <c r="I85" s="16"/>
      <c r="K85" s="79"/>
      <c r="M85" s="79"/>
      <c r="N85" s="79"/>
    </row>
    <row r="86" spans="1:14" s="80" customFormat="1" ht="97.5" customHeight="1" x14ac:dyDescent="0.25">
      <c r="A86" s="102" t="s">
        <v>8</v>
      </c>
      <c r="B86" s="126" t="s">
        <v>228</v>
      </c>
      <c r="C86" s="82" t="s">
        <v>227</v>
      </c>
      <c r="D86" s="103"/>
      <c r="E86" s="98"/>
      <c r="F86" s="104">
        <f>600000+223000+1821000</f>
        <v>2644000</v>
      </c>
      <c r="G86" s="98"/>
      <c r="H86" s="98">
        <f>2643228.25+876.96</f>
        <v>2644105.21</v>
      </c>
      <c r="I86" s="96"/>
      <c r="K86" s="79"/>
      <c r="M86" s="79"/>
      <c r="N86" s="97"/>
    </row>
    <row r="87" spans="1:14" ht="120.75" x14ac:dyDescent="0.25">
      <c r="A87" s="53" t="s">
        <v>8</v>
      </c>
      <c r="B87" s="42" t="s">
        <v>192</v>
      </c>
      <c r="C87" s="82" t="s">
        <v>195</v>
      </c>
      <c r="D87" s="20"/>
      <c r="E87" s="75">
        <f t="shared" ref="E87:H88" si="7">E88</f>
        <v>0</v>
      </c>
      <c r="F87" s="75">
        <f t="shared" si="7"/>
        <v>0</v>
      </c>
      <c r="G87" s="75">
        <f t="shared" si="7"/>
        <v>0</v>
      </c>
      <c r="H87" s="75">
        <f t="shared" si="7"/>
        <v>0</v>
      </c>
      <c r="I87" s="16"/>
      <c r="K87" s="79"/>
      <c r="M87" s="79"/>
    </row>
    <row r="88" spans="1:14" ht="60.75" hidden="1" x14ac:dyDescent="0.25">
      <c r="A88" s="51" t="s">
        <v>8</v>
      </c>
      <c r="B88" s="39" t="s">
        <v>118</v>
      </c>
      <c r="C88" s="25" t="s">
        <v>117</v>
      </c>
      <c r="D88" s="26" t="s">
        <v>8</v>
      </c>
      <c r="E88" s="71">
        <f t="shared" si="7"/>
        <v>0</v>
      </c>
      <c r="F88" s="71">
        <f t="shared" si="7"/>
        <v>0</v>
      </c>
      <c r="G88" s="71">
        <f t="shared" si="7"/>
        <v>0</v>
      </c>
      <c r="H88" s="71">
        <f t="shared" si="7"/>
        <v>0</v>
      </c>
      <c r="I88" s="16"/>
      <c r="K88" s="79"/>
      <c r="M88" s="79"/>
    </row>
    <row r="89" spans="1:14" ht="115.5" customHeight="1" x14ac:dyDescent="0.25">
      <c r="A89" s="51" t="s">
        <v>8</v>
      </c>
      <c r="B89" s="125" t="s">
        <v>244</v>
      </c>
      <c r="C89" s="25" t="s">
        <v>190</v>
      </c>
      <c r="D89" s="26" t="s">
        <v>8</v>
      </c>
      <c r="E89" s="71"/>
      <c r="F89" s="72"/>
      <c r="G89" s="72"/>
      <c r="H89" s="72"/>
      <c r="I89" s="16"/>
      <c r="K89" s="79"/>
      <c r="M89" s="79"/>
    </row>
    <row r="90" spans="1:14" x14ac:dyDescent="0.25">
      <c r="A90" s="49" t="s">
        <v>8</v>
      </c>
      <c r="B90" s="37" t="s">
        <v>120</v>
      </c>
      <c r="C90" s="21" t="s">
        <v>119</v>
      </c>
      <c r="D90" s="22" t="s">
        <v>8</v>
      </c>
      <c r="E90" s="69">
        <f>E91+E93</f>
        <v>0</v>
      </c>
      <c r="F90" s="69">
        <f>F91+F93</f>
        <v>163000</v>
      </c>
      <c r="G90" s="69">
        <f>G91+G93</f>
        <v>0</v>
      </c>
      <c r="H90" s="69">
        <f>H91+H93</f>
        <v>51824.77</v>
      </c>
      <c r="I90" s="16"/>
      <c r="K90" s="79"/>
      <c r="M90" s="79"/>
    </row>
    <row r="91" spans="1:14" x14ac:dyDescent="0.25">
      <c r="A91" s="50" t="s">
        <v>8</v>
      </c>
      <c r="B91" s="38" t="s">
        <v>168</v>
      </c>
      <c r="C91" s="27" t="s">
        <v>169</v>
      </c>
      <c r="D91" s="30"/>
      <c r="E91" s="73">
        <f>E92</f>
        <v>0</v>
      </c>
      <c r="F91" s="73">
        <f>F92</f>
        <v>0</v>
      </c>
      <c r="G91" s="73">
        <f>G92</f>
        <v>0</v>
      </c>
      <c r="H91" s="73">
        <f>H92</f>
        <v>0</v>
      </c>
      <c r="I91" s="16"/>
      <c r="K91" s="79"/>
      <c r="M91" s="79"/>
    </row>
    <row r="92" spans="1:14" ht="30.75" x14ac:dyDescent="0.25">
      <c r="A92" s="51" t="s">
        <v>8</v>
      </c>
      <c r="B92" s="39" t="s">
        <v>170</v>
      </c>
      <c r="C92" s="31" t="s">
        <v>171</v>
      </c>
      <c r="D92" s="20"/>
      <c r="E92" s="68"/>
      <c r="F92" s="76"/>
      <c r="G92" s="76"/>
      <c r="H92" s="76"/>
      <c r="I92" s="16"/>
      <c r="K92" s="79"/>
      <c r="M92" s="79"/>
    </row>
    <row r="93" spans="1:14" x14ac:dyDescent="0.25">
      <c r="A93" s="50" t="s">
        <v>8</v>
      </c>
      <c r="B93" s="38" t="s">
        <v>122</v>
      </c>
      <c r="C93" s="23" t="s">
        <v>121</v>
      </c>
      <c r="D93" s="24" t="s">
        <v>8</v>
      </c>
      <c r="E93" s="70">
        <f>E94</f>
        <v>0</v>
      </c>
      <c r="F93" s="70">
        <f>F94</f>
        <v>163000</v>
      </c>
      <c r="G93" s="70">
        <f>G94</f>
        <v>0</v>
      </c>
      <c r="H93" s="70">
        <f>H94</f>
        <v>51824.77</v>
      </c>
      <c r="I93" s="16"/>
      <c r="K93" s="79"/>
      <c r="M93" s="79"/>
      <c r="N93" s="79"/>
    </row>
    <row r="94" spans="1:14" ht="30.75" x14ac:dyDescent="0.25">
      <c r="A94" s="51" t="s">
        <v>8</v>
      </c>
      <c r="B94" s="39" t="s">
        <v>124</v>
      </c>
      <c r="C94" s="25" t="s">
        <v>123</v>
      </c>
      <c r="D94" s="26" t="s">
        <v>8</v>
      </c>
      <c r="E94" s="71">
        <f>E95+E96+E98</f>
        <v>0</v>
      </c>
      <c r="F94" s="71">
        <f>F95+F96+F98+F97</f>
        <v>163000</v>
      </c>
      <c r="G94" s="71">
        <f>G95+G96+G98</f>
        <v>0</v>
      </c>
      <c r="H94" s="71">
        <f>H95+H96+H98+H97</f>
        <v>51824.77</v>
      </c>
      <c r="I94" s="16"/>
      <c r="K94" s="79"/>
      <c r="M94" s="79"/>
    </row>
    <row r="95" spans="1:14" ht="30.75" x14ac:dyDescent="0.25">
      <c r="A95" s="51" t="s">
        <v>8</v>
      </c>
      <c r="B95" s="39" t="s">
        <v>124</v>
      </c>
      <c r="C95" s="25" t="s">
        <v>123</v>
      </c>
      <c r="D95" s="26" t="s">
        <v>8</v>
      </c>
      <c r="E95" s="71">
        <v>0</v>
      </c>
      <c r="F95" s="72">
        <v>0</v>
      </c>
      <c r="G95" s="72">
        <v>0</v>
      </c>
      <c r="H95" s="72"/>
      <c r="I95" s="16"/>
      <c r="K95" s="79"/>
      <c r="M95" s="79"/>
    </row>
    <row r="96" spans="1:14" ht="30.75" x14ac:dyDescent="0.25">
      <c r="A96" s="51" t="s">
        <v>8</v>
      </c>
      <c r="B96" s="39" t="s">
        <v>125</v>
      </c>
      <c r="C96" s="25" t="s">
        <v>123</v>
      </c>
      <c r="D96" s="26" t="s">
        <v>8</v>
      </c>
      <c r="E96" s="71">
        <v>0</v>
      </c>
      <c r="F96" s="72"/>
      <c r="G96" s="72">
        <v>0</v>
      </c>
      <c r="H96" s="72">
        <f>0</f>
        <v>0</v>
      </c>
      <c r="I96" s="16"/>
      <c r="K96" s="79"/>
      <c r="M96" s="79"/>
    </row>
    <row r="97" spans="1:60" ht="30.75" x14ac:dyDescent="0.25">
      <c r="A97" s="51" t="s">
        <v>8</v>
      </c>
      <c r="B97" s="39" t="s">
        <v>189</v>
      </c>
      <c r="C97" s="25" t="s">
        <v>123</v>
      </c>
      <c r="D97" s="26"/>
      <c r="E97" s="71">
        <v>0</v>
      </c>
      <c r="F97" s="72">
        <v>163000</v>
      </c>
      <c r="G97" s="72">
        <v>0</v>
      </c>
      <c r="H97" s="72">
        <v>51000</v>
      </c>
      <c r="I97" s="16"/>
      <c r="K97" s="79"/>
      <c r="M97" s="79"/>
    </row>
    <row r="98" spans="1:60" ht="30.75" x14ac:dyDescent="0.25">
      <c r="A98" s="51" t="s">
        <v>8</v>
      </c>
      <c r="B98" s="39" t="s">
        <v>188</v>
      </c>
      <c r="C98" s="25" t="s">
        <v>123</v>
      </c>
      <c r="D98" s="26" t="s">
        <v>8</v>
      </c>
      <c r="E98" s="71">
        <v>0</v>
      </c>
      <c r="F98" s="72">
        <v>0</v>
      </c>
      <c r="G98" s="72">
        <v>0</v>
      </c>
      <c r="H98" s="72">
        <v>824.77</v>
      </c>
      <c r="I98" s="16"/>
      <c r="K98" s="79"/>
      <c r="M98" s="79"/>
    </row>
    <row r="99" spans="1:60" s="88" customFormat="1" ht="16.5" customHeight="1" x14ac:dyDescent="0.25">
      <c r="A99" s="92" t="s">
        <v>8</v>
      </c>
      <c r="B99" s="94" t="s">
        <v>127</v>
      </c>
      <c r="C99" s="86" t="s">
        <v>126</v>
      </c>
      <c r="D99" s="89" t="e">
        <f>D100+D145</f>
        <v>#REF!</v>
      </c>
      <c r="E99" s="81">
        <f>E100</f>
        <v>28421907.060000002</v>
      </c>
      <c r="F99" s="81">
        <f>F100</f>
        <v>66206767.060000002</v>
      </c>
      <c r="G99" s="81">
        <f>G100</f>
        <v>17630763.520000003</v>
      </c>
      <c r="H99" s="81">
        <f>H100+H148+H152</f>
        <v>21141763.730000004</v>
      </c>
      <c r="I99" s="96"/>
      <c r="J99" s="80"/>
      <c r="K99" s="97"/>
      <c r="L99" s="80"/>
      <c r="M99" s="79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  <c r="BB99" s="80"/>
      <c r="BC99" s="80"/>
      <c r="BD99" s="80"/>
      <c r="BE99" s="80"/>
      <c r="BF99" s="80"/>
      <c r="BG99" s="80"/>
      <c r="BH99" s="80"/>
    </row>
    <row r="100" spans="1:60" ht="49.5" customHeight="1" x14ac:dyDescent="0.25">
      <c r="A100" s="92" t="s">
        <v>8</v>
      </c>
      <c r="B100" s="94" t="s">
        <v>129</v>
      </c>
      <c r="C100" s="86" t="s">
        <v>128</v>
      </c>
      <c r="D100" s="89" t="e">
        <f>D101+D121+D124</f>
        <v>#REF!</v>
      </c>
      <c r="E100" s="81">
        <f>E101+E106+E121+E124</f>
        <v>28421907.060000002</v>
      </c>
      <c r="F100" s="81">
        <f>F101+F106+F121+F124</f>
        <v>66206767.060000002</v>
      </c>
      <c r="G100" s="81">
        <f>G101+G106+G121+G124</f>
        <v>17630763.520000003</v>
      </c>
      <c r="H100" s="81">
        <f>H101+H106+H121+H124+H144</f>
        <v>21166085.060000002</v>
      </c>
      <c r="I100" s="96"/>
      <c r="J100" s="80"/>
      <c r="K100" s="97"/>
      <c r="L100" s="80"/>
      <c r="M100" s="79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</row>
    <row r="101" spans="1:60" ht="33" customHeight="1" x14ac:dyDescent="0.25">
      <c r="A101" s="92" t="s">
        <v>8</v>
      </c>
      <c r="B101" s="94" t="s">
        <v>166</v>
      </c>
      <c r="C101" s="86" t="s">
        <v>216</v>
      </c>
      <c r="D101" s="89">
        <f>D102+D104</f>
        <v>0</v>
      </c>
      <c r="E101" s="81">
        <f>E102+E104</f>
        <v>5036000</v>
      </c>
      <c r="F101" s="81">
        <f>F102+F104</f>
        <v>5036000</v>
      </c>
      <c r="G101" s="81">
        <f t="shared" ref="G101" si="8">G102+G104</f>
        <v>3357400</v>
      </c>
      <c r="H101" s="81">
        <f t="shared" ref="H101" si="9">H102+H104</f>
        <v>3357400</v>
      </c>
      <c r="I101" s="16"/>
      <c r="K101" s="79"/>
      <c r="M101" s="79"/>
    </row>
    <row r="102" spans="1:60" ht="30.75" x14ac:dyDescent="0.25">
      <c r="A102" s="93" t="s">
        <v>8</v>
      </c>
      <c r="B102" s="95" t="s">
        <v>165</v>
      </c>
      <c r="C102" s="84" t="s">
        <v>130</v>
      </c>
      <c r="D102" s="90">
        <f>D103</f>
        <v>0</v>
      </c>
      <c r="E102" s="98">
        <f>E103</f>
        <v>660000</v>
      </c>
      <c r="F102" s="98">
        <f t="shared" ref="F102:H102" si="10">F103</f>
        <v>660000</v>
      </c>
      <c r="G102" s="98">
        <f>G103</f>
        <v>440000</v>
      </c>
      <c r="H102" s="98">
        <f t="shared" si="10"/>
        <v>440000</v>
      </c>
      <c r="I102" s="16"/>
      <c r="K102" s="79"/>
      <c r="M102" s="79"/>
    </row>
    <row r="103" spans="1:60" ht="60" customHeight="1" x14ac:dyDescent="0.25">
      <c r="A103" s="93" t="s">
        <v>8</v>
      </c>
      <c r="B103" s="95" t="s">
        <v>164</v>
      </c>
      <c r="C103" s="101" t="s">
        <v>217</v>
      </c>
      <c r="D103" s="91"/>
      <c r="E103" s="99">
        <f>F103</f>
        <v>660000</v>
      </c>
      <c r="F103" s="99">
        <v>660000</v>
      </c>
      <c r="G103" s="99">
        <f>H103</f>
        <v>440000</v>
      </c>
      <c r="H103" s="99">
        <f>165000+55000+55000+55000+55000+55000</f>
        <v>440000</v>
      </c>
      <c r="I103" s="16"/>
      <c r="K103" s="79"/>
      <c r="M103" s="79"/>
    </row>
    <row r="104" spans="1:60" ht="62.25" customHeight="1" x14ac:dyDescent="0.25">
      <c r="A104" s="93" t="s">
        <v>8</v>
      </c>
      <c r="B104" s="95" t="s">
        <v>197</v>
      </c>
      <c r="C104" s="84" t="s">
        <v>218</v>
      </c>
      <c r="D104" s="90">
        <f>D105</f>
        <v>0</v>
      </c>
      <c r="E104" s="98">
        <f t="shared" ref="E104:H104" si="11">E105</f>
        <v>4376000</v>
      </c>
      <c r="F104" s="98">
        <f t="shared" si="11"/>
        <v>4376000</v>
      </c>
      <c r="G104" s="98">
        <f t="shared" si="11"/>
        <v>2917400</v>
      </c>
      <c r="H104" s="98">
        <f t="shared" si="11"/>
        <v>2917400</v>
      </c>
      <c r="I104" s="16"/>
      <c r="K104" s="79"/>
      <c r="M104" s="79"/>
    </row>
    <row r="105" spans="1:60" ht="60.75" x14ac:dyDescent="0.25">
      <c r="A105" s="93" t="s">
        <v>8</v>
      </c>
      <c r="B105" s="95" t="s">
        <v>198</v>
      </c>
      <c r="C105" s="84" t="s">
        <v>219</v>
      </c>
      <c r="D105" s="90"/>
      <c r="E105" s="99">
        <f>F105</f>
        <v>4376000</v>
      </c>
      <c r="F105" s="99">
        <v>4376000</v>
      </c>
      <c r="G105" s="99">
        <f>H105</f>
        <v>2917400</v>
      </c>
      <c r="H105" s="99">
        <f>364700+364700+364600+729300+364700+364700+364700</f>
        <v>2917400</v>
      </c>
      <c r="I105" s="16"/>
      <c r="K105" s="79"/>
      <c r="M105" s="79"/>
    </row>
    <row r="106" spans="1:60" ht="47.25" x14ac:dyDescent="0.25">
      <c r="A106" s="93" t="s">
        <v>8</v>
      </c>
      <c r="B106" s="94" t="s">
        <v>220</v>
      </c>
      <c r="C106" s="86" t="s">
        <v>221</v>
      </c>
      <c r="D106" s="89"/>
      <c r="E106" s="100">
        <f>E107+E109+E111+E114+E116</f>
        <v>0</v>
      </c>
      <c r="F106" s="100">
        <f>F107+F109+F111+F113+F114+F116</f>
        <v>37444400</v>
      </c>
      <c r="G106" s="100">
        <f>G107+G109+G111+G114+G116</f>
        <v>0</v>
      </c>
      <c r="H106" s="100">
        <f>H107+H109+H111+H113+H114+H116</f>
        <v>3412512.1500000004</v>
      </c>
      <c r="I106" s="16"/>
      <c r="K106" s="79"/>
      <c r="M106" s="79"/>
    </row>
    <row r="107" spans="1:60" ht="60.75" x14ac:dyDescent="0.25">
      <c r="A107" s="93" t="s">
        <v>8</v>
      </c>
      <c r="B107" s="95" t="s">
        <v>243</v>
      </c>
      <c r="C107" s="105" t="s">
        <v>236</v>
      </c>
      <c r="D107" s="89"/>
      <c r="E107" s="99"/>
      <c r="F107" s="99">
        <f>F108</f>
        <v>34031700</v>
      </c>
      <c r="G107" s="99"/>
      <c r="H107" s="99">
        <f>H108</f>
        <v>0</v>
      </c>
      <c r="I107" s="16"/>
      <c r="K107" s="79"/>
      <c r="M107" s="79"/>
    </row>
    <row r="108" spans="1:60" ht="60.75" x14ac:dyDescent="0.25">
      <c r="A108" s="93" t="s">
        <v>8</v>
      </c>
      <c r="B108" s="95" t="s">
        <v>242</v>
      </c>
      <c r="C108" s="105" t="s">
        <v>236</v>
      </c>
      <c r="D108" s="89"/>
      <c r="E108" s="99"/>
      <c r="F108" s="99">
        <v>34031700</v>
      </c>
      <c r="G108" s="99"/>
      <c r="H108" s="99"/>
      <c r="I108" s="16"/>
      <c r="K108" s="79"/>
      <c r="M108" s="79"/>
    </row>
    <row r="109" spans="1:60" ht="180.75" x14ac:dyDescent="0.25">
      <c r="A109" s="93" t="s">
        <v>8</v>
      </c>
      <c r="B109" s="95" t="s">
        <v>206</v>
      </c>
      <c r="C109" s="84" t="s">
        <v>207</v>
      </c>
      <c r="D109" s="90"/>
      <c r="E109" s="99">
        <f>E110</f>
        <v>0</v>
      </c>
      <c r="F109" s="99">
        <f>F110</f>
        <v>2170900</v>
      </c>
      <c r="G109" s="99">
        <f>G110</f>
        <v>0</v>
      </c>
      <c r="H109" s="99">
        <f>H110</f>
        <v>2170807.83</v>
      </c>
      <c r="I109" s="16"/>
      <c r="K109" s="79"/>
      <c r="M109" s="79"/>
    </row>
    <row r="110" spans="1:60" ht="180.75" x14ac:dyDescent="0.25">
      <c r="A110" s="93" t="s">
        <v>8</v>
      </c>
      <c r="B110" s="95" t="s">
        <v>208</v>
      </c>
      <c r="C110" s="84" t="s">
        <v>209</v>
      </c>
      <c r="D110" s="90"/>
      <c r="E110" s="99"/>
      <c r="F110" s="99">
        <v>2170900</v>
      </c>
      <c r="G110" s="99"/>
      <c r="H110" s="99">
        <v>2170807.83</v>
      </c>
      <c r="I110" s="16"/>
      <c r="K110" s="79"/>
      <c r="M110" s="79"/>
    </row>
    <row r="111" spans="1:60" ht="120.75" x14ac:dyDescent="0.25">
      <c r="A111" s="93" t="s">
        <v>8</v>
      </c>
      <c r="B111" s="95" t="s">
        <v>202</v>
      </c>
      <c r="C111" s="84" t="s">
        <v>203</v>
      </c>
      <c r="D111" s="90"/>
      <c r="E111" s="99">
        <f>E112</f>
        <v>0</v>
      </c>
      <c r="F111" s="99">
        <f>F112</f>
        <v>1241800</v>
      </c>
      <c r="G111" s="99">
        <f>G112</f>
        <v>0</v>
      </c>
      <c r="H111" s="99">
        <f>H112</f>
        <v>1241704.32</v>
      </c>
      <c r="I111" s="16"/>
      <c r="K111" s="79"/>
      <c r="M111" s="79"/>
    </row>
    <row r="112" spans="1:60" ht="120.75" x14ac:dyDescent="0.25">
      <c r="A112" s="93" t="s">
        <v>8</v>
      </c>
      <c r="B112" s="95" t="s">
        <v>204</v>
      </c>
      <c r="C112" s="84" t="s">
        <v>205</v>
      </c>
      <c r="D112" s="90"/>
      <c r="E112" s="99"/>
      <c r="F112" s="99">
        <v>1241800</v>
      </c>
      <c r="G112" s="99">
        <v>0</v>
      </c>
      <c r="H112" s="99">
        <v>1241704.32</v>
      </c>
      <c r="I112" s="16"/>
      <c r="K112" s="79"/>
      <c r="M112" s="79"/>
    </row>
    <row r="113" spans="1:13" ht="1.5" hidden="1" customHeight="1" x14ac:dyDescent="0.25">
      <c r="A113" s="93" t="s">
        <v>8</v>
      </c>
      <c r="B113" s="95" t="s">
        <v>204</v>
      </c>
      <c r="C113" s="84" t="s">
        <v>205</v>
      </c>
      <c r="D113" s="90"/>
      <c r="E113" s="99"/>
      <c r="F113" s="99">
        <v>0</v>
      </c>
      <c r="G113" s="99"/>
      <c r="H113" s="99">
        <v>0</v>
      </c>
      <c r="I113" s="16"/>
      <c r="K113" s="79"/>
      <c r="M113" s="79"/>
    </row>
    <row r="114" spans="1:13" ht="45.75" hidden="1" x14ac:dyDescent="0.25">
      <c r="A114" s="93" t="s">
        <v>8</v>
      </c>
      <c r="B114" s="95" t="s">
        <v>200</v>
      </c>
      <c r="C114" s="84" t="s">
        <v>199</v>
      </c>
      <c r="D114" s="90"/>
      <c r="E114" s="99">
        <f>E115</f>
        <v>0</v>
      </c>
      <c r="F114" s="99">
        <f>F115</f>
        <v>0</v>
      </c>
      <c r="G114" s="99">
        <f>G115</f>
        <v>0</v>
      </c>
      <c r="H114" s="99"/>
      <c r="I114" s="16"/>
      <c r="K114" s="79"/>
      <c r="M114" s="79"/>
    </row>
    <row r="115" spans="1:13" ht="45.75" hidden="1" x14ac:dyDescent="0.25">
      <c r="A115" s="93" t="s">
        <v>8</v>
      </c>
      <c r="B115" s="95" t="s">
        <v>222</v>
      </c>
      <c r="C115" s="84" t="s">
        <v>201</v>
      </c>
      <c r="D115" s="90"/>
      <c r="E115" s="99">
        <f>F115</f>
        <v>0</v>
      </c>
      <c r="F115" s="99">
        <v>0</v>
      </c>
      <c r="G115" s="99">
        <f>H115</f>
        <v>0</v>
      </c>
      <c r="H115" s="99"/>
      <c r="I115" s="16"/>
      <c r="K115" s="79"/>
      <c r="M115" s="79"/>
    </row>
    <row r="116" spans="1:13" x14ac:dyDescent="0.25">
      <c r="A116" s="93"/>
      <c r="B116" s="95" t="s">
        <v>210</v>
      </c>
      <c r="C116" s="84" t="s">
        <v>183</v>
      </c>
      <c r="D116" s="90"/>
      <c r="E116" s="99">
        <f>E117</f>
        <v>0</v>
      </c>
      <c r="F116" s="99">
        <f>F117</f>
        <v>0</v>
      </c>
      <c r="G116" s="99">
        <f>G117</f>
        <v>0</v>
      </c>
      <c r="H116" s="99">
        <f>H117</f>
        <v>0</v>
      </c>
      <c r="I116" s="16"/>
      <c r="K116" s="79"/>
      <c r="M116" s="79"/>
    </row>
    <row r="117" spans="1:13" ht="30.75" x14ac:dyDescent="0.25">
      <c r="A117" s="93" t="s">
        <v>8</v>
      </c>
      <c r="B117" s="95" t="s">
        <v>211</v>
      </c>
      <c r="C117" s="84" t="s">
        <v>184</v>
      </c>
      <c r="D117" s="90"/>
      <c r="E117" s="99">
        <f>E118+E119+E120</f>
        <v>0</v>
      </c>
      <c r="F117" s="99">
        <f>F118+F119+F120</f>
        <v>0</v>
      </c>
      <c r="G117" s="99">
        <f>G118+G119+G120</f>
        <v>0</v>
      </c>
      <c r="H117" s="99">
        <f>H118</f>
        <v>0</v>
      </c>
      <c r="I117" s="16"/>
      <c r="K117" s="79"/>
      <c r="M117" s="79"/>
    </row>
    <row r="118" spans="1:13" ht="30.75" x14ac:dyDescent="0.25">
      <c r="A118" s="93"/>
      <c r="B118" s="95"/>
      <c r="C118" s="84" t="s">
        <v>226</v>
      </c>
      <c r="D118" s="90"/>
      <c r="E118" s="99"/>
      <c r="F118" s="99"/>
      <c r="G118" s="99">
        <v>0</v>
      </c>
      <c r="H118" s="99"/>
      <c r="I118" s="16"/>
      <c r="K118" s="79"/>
      <c r="M118" s="79"/>
    </row>
    <row r="119" spans="1:13" x14ac:dyDescent="0.25">
      <c r="A119" s="93"/>
      <c r="B119" s="95"/>
      <c r="C119" s="84"/>
      <c r="D119" s="90"/>
      <c r="E119" s="99"/>
      <c r="F119" s="99"/>
      <c r="G119" s="99"/>
      <c r="H119" s="99" t="s">
        <v>231</v>
      </c>
      <c r="I119" s="16"/>
      <c r="K119" s="79"/>
      <c r="M119" s="79"/>
    </row>
    <row r="120" spans="1:13" x14ac:dyDescent="0.25">
      <c r="A120" s="93" t="s">
        <v>8</v>
      </c>
      <c r="B120" s="95"/>
      <c r="C120" s="84"/>
      <c r="D120" s="90"/>
      <c r="E120" s="99"/>
      <c r="F120" s="99"/>
      <c r="G120" s="99"/>
      <c r="H120" s="99"/>
      <c r="I120" s="16"/>
      <c r="K120" s="79"/>
      <c r="M120" s="79"/>
    </row>
    <row r="121" spans="1:13" ht="33" customHeight="1" x14ac:dyDescent="0.25">
      <c r="A121" s="92" t="s">
        <v>8</v>
      </c>
      <c r="B121" s="94" t="s">
        <v>163</v>
      </c>
      <c r="C121" s="86" t="s">
        <v>131</v>
      </c>
      <c r="D121" s="89"/>
      <c r="E121" s="81">
        <f t="shared" ref="E121:E122" si="12">E122</f>
        <v>0</v>
      </c>
      <c r="F121" s="81">
        <f t="shared" ref="F121:H122" si="13">F122</f>
        <v>340460</v>
      </c>
      <c r="G121" s="81">
        <f t="shared" si="13"/>
        <v>0</v>
      </c>
      <c r="H121" s="81">
        <f t="shared" si="13"/>
        <v>122809.39</v>
      </c>
      <c r="I121" s="16"/>
      <c r="K121" s="79"/>
      <c r="M121" s="79"/>
    </row>
    <row r="122" spans="1:13" ht="48" customHeight="1" x14ac:dyDescent="0.25">
      <c r="A122" s="93" t="s">
        <v>8</v>
      </c>
      <c r="B122" s="95" t="s">
        <v>162</v>
      </c>
      <c r="C122" s="84" t="s">
        <v>223</v>
      </c>
      <c r="D122" s="90"/>
      <c r="E122" s="98">
        <f t="shared" si="12"/>
        <v>0</v>
      </c>
      <c r="F122" s="98">
        <f t="shared" si="13"/>
        <v>340460</v>
      </c>
      <c r="G122" s="98">
        <f t="shared" si="13"/>
        <v>0</v>
      </c>
      <c r="H122" s="98">
        <f t="shared" si="13"/>
        <v>122809.39</v>
      </c>
      <c r="I122" s="16"/>
      <c r="K122" s="79"/>
      <c r="M122" s="79"/>
    </row>
    <row r="123" spans="1:13" ht="60.75" x14ac:dyDescent="0.25">
      <c r="A123" s="93" t="s">
        <v>8</v>
      </c>
      <c r="B123" s="95" t="s">
        <v>161</v>
      </c>
      <c r="C123" s="84" t="s">
        <v>224</v>
      </c>
      <c r="D123" s="90"/>
      <c r="E123" s="99"/>
      <c r="F123" s="99">
        <f>340000+460</f>
        <v>340460</v>
      </c>
      <c r="G123" s="99"/>
      <c r="H123" s="99">
        <v>122809.39</v>
      </c>
      <c r="I123" s="16"/>
      <c r="K123" s="79"/>
      <c r="M123" s="79"/>
    </row>
    <row r="124" spans="1:13" x14ac:dyDescent="0.25">
      <c r="A124" s="92" t="s">
        <v>8</v>
      </c>
      <c r="B124" s="94" t="s">
        <v>160</v>
      </c>
      <c r="C124" s="86" t="s">
        <v>132</v>
      </c>
      <c r="D124" s="89" t="e">
        <f>D125+D127+D129</f>
        <v>#REF!</v>
      </c>
      <c r="E124" s="81">
        <f>E125+E127+E129</f>
        <v>23385907.060000002</v>
      </c>
      <c r="F124" s="81">
        <f>F125+F127+F129</f>
        <v>23385907.060000002</v>
      </c>
      <c r="G124" s="81">
        <f>G125+G127+G129</f>
        <v>14273363.520000001</v>
      </c>
      <c r="H124" s="81">
        <f>H125+H127+H129</f>
        <v>14273363.520000001</v>
      </c>
      <c r="I124" s="16"/>
      <c r="K124" s="79"/>
      <c r="M124" s="79"/>
    </row>
    <row r="125" spans="1:13" ht="90.75" x14ac:dyDescent="0.25">
      <c r="A125" s="93" t="s">
        <v>8</v>
      </c>
      <c r="B125" s="95" t="s">
        <v>213</v>
      </c>
      <c r="C125" s="84" t="s">
        <v>212</v>
      </c>
      <c r="D125" s="90">
        <f>D126</f>
        <v>0</v>
      </c>
      <c r="E125" s="98">
        <f>E126</f>
        <v>0</v>
      </c>
      <c r="F125" s="98">
        <f>F126</f>
        <v>0</v>
      </c>
      <c r="G125" s="98">
        <f>G126</f>
        <v>0</v>
      </c>
      <c r="H125" s="98">
        <f>H126</f>
        <v>0</v>
      </c>
      <c r="I125" s="16"/>
      <c r="K125" s="79"/>
      <c r="M125" s="79"/>
    </row>
    <row r="126" spans="1:13" ht="105.75" x14ac:dyDescent="0.25">
      <c r="A126" s="93" t="s">
        <v>8</v>
      </c>
      <c r="B126" s="95" t="s">
        <v>185</v>
      </c>
      <c r="C126" s="84" t="s">
        <v>186</v>
      </c>
      <c r="D126" s="91"/>
      <c r="E126" s="99">
        <f>F126</f>
        <v>0</v>
      </c>
      <c r="F126" s="99"/>
      <c r="G126" s="99">
        <f>H126</f>
        <v>0</v>
      </c>
      <c r="H126" s="99">
        <f>0</f>
        <v>0</v>
      </c>
      <c r="I126" s="16"/>
      <c r="K126" s="79"/>
      <c r="M126" s="79"/>
    </row>
    <row r="127" spans="1:13" ht="75.75" x14ac:dyDescent="0.25">
      <c r="A127" s="93" t="s">
        <v>8</v>
      </c>
      <c r="B127" s="95" t="s">
        <v>159</v>
      </c>
      <c r="C127" s="84" t="s">
        <v>214</v>
      </c>
      <c r="D127" s="91">
        <f>D128</f>
        <v>0</v>
      </c>
      <c r="E127" s="99">
        <f>E128</f>
        <v>0</v>
      </c>
      <c r="F127" s="99">
        <f>F128</f>
        <v>0</v>
      </c>
      <c r="G127" s="99">
        <f>G128</f>
        <v>0</v>
      </c>
      <c r="H127" s="99">
        <f>H128</f>
        <v>0</v>
      </c>
      <c r="I127" s="16"/>
      <c r="K127" s="79"/>
      <c r="M127" s="79"/>
    </row>
    <row r="128" spans="1:13" ht="90.75" x14ac:dyDescent="0.25">
      <c r="A128" s="93" t="s">
        <v>8</v>
      </c>
      <c r="B128" s="95" t="s">
        <v>158</v>
      </c>
      <c r="C128" s="84" t="s">
        <v>215</v>
      </c>
      <c r="D128" s="91"/>
      <c r="E128" s="99">
        <f>F128</f>
        <v>0</v>
      </c>
      <c r="F128" s="99">
        <f>5387000+1416295.28+1784000+250500-8837795.28</f>
        <v>0</v>
      </c>
      <c r="G128" s="99">
        <f>H128</f>
        <v>0</v>
      </c>
      <c r="H128" s="99">
        <f>2031223.03-2031223.03</f>
        <v>0</v>
      </c>
      <c r="I128" s="16"/>
      <c r="K128" s="79"/>
      <c r="M128" s="79"/>
    </row>
    <row r="129" spans="1:15" ht="14.25" customHeight="1" x14ac:dyDescent="0.25">
      <c r="A129" s="93" t="s">
        <v>8</v>
      </c>
      <c r="B129" s="95" t="s">
        <v>157</v>
      </c>
      <c r="C129" s="84" t="s">
        <v>133</v>
      </c>
      <c r="D129" s="90" t="e">
        <f>D130</f>
        <v>#REF!</v>
      </c>
      <c r="E129" s="98">
        <f>E130</f>
        <v>23385907.060000002</v>
      </c>
      <c r="F129" s="98">
        <f>F130</f>
        <v>23385907.060000002</v>
      </c>
      <c r="G129" s="98">
        <f>G130</f>
        <v>14273363.520000001</v>
      </c>
      <c r="H129" s="98">
        <f>H130</f>
        <v>14273363.520000001</v>
      </c>
      <c r="I129" s="16"/>
      <c r="K129" s="79"/>
      <c r="M129" s="79"/>
    </row>
    <row r="130" spans="1:15" ht="44.25" customHeight="1" x14ac:dyDescent="0.25">
      <c r="A130" s="93" t="s">
        <v>8</v>
      </c>
      <c r="B130" s="95" t="s">
        <v>156</v>
      </c>
      <c r="C130" s="84" t="s">
        <v>225</v>
      </c>
      <c r="D130" s="90" t="e">
        <f>D131+#REF!+#REF!</f>
        <v>#REF!</v>
      </c>
      <c r="E130" s="98">
        <f>E131+E132+E133+E134+E139+E140+E135+E136+E137+E138+E141+E142+E143</f>
        <v>23385907.060000002</v>
      </c>
      <c r="F130" s="98">
        <f>F131+F132+F133+F134+F139+F140+F135+F136+F137+F138+F141+F142+F143</f>
        <v>23385907.060000002</v>
      </c>
      <c r="G130" s="98">
        <f>G131+G132+G133+G134+G135+G136+G137+G138+G139+G141+G140+G142+G143</f>
        <v>14273363.520000001</v>
      </c>
      <c r="H130" s="98">
        <f>H131+H132+H133+H134+H139+H140+H135+H136+H137+H141++H142+H143</f>
        <v>14273363.520000001</v>
      </c>
      <c r="I130" s="16"/>
      <c r="K130" s="79"/>
      <c r="M130" s="79"/>
    </row>
    <row r="131" spans="1:15" ht="18" customHeight="1" x14ac:dyDescent="0.25">
      <c r="A131" s="83" t="s">
        <v>8</v>
      </c>
      <c r="B131" s="85"/>
      <c r="C131" s="87" t="s">
        <v>191</v>
      </c>
      <c r="D131" s="26"/>
      <c r="E131" s="78">
        <f>F131</f>
        <v>1109000</v>
      </c>
      <c r="F131" s="106">
        <v>1109000</v>
      </c>
      <c r="G131" s="107">
        <f t="shared" ref="G131:G139" si="14">H131</f>
        <v>739200</v>
      </c>
      <c r="H131" s="108">
        <f>92400+92400+92400+184800+92400+92400+92400</f>
        <v>739200</v>
      </c>
      <c r="I131" s="16"/>
      <c r="K131" s="79"/>
      <c r="M131" s="79"/>
      <c r="O131" s="88"/>
    </row>
    <row r="132" spans="1:15" ht="18" customHeight="1" x14ac:dyDescent="0.25">
      <c r="A132" s="83" t="s">
        <v>8</v>
      </c>
      <c r="B132" s="85"/>
      <c r="C132" s="87" t="s">
        <v>196</v>
      </c>
      <c r="D132" s="26"/>
      <c r="E132" s="78">
        <f>F132</f>
        <v>12549.13</v>
      </c>
      <c r="F132" s="106">
        <f>13300-750.87</f>
        <v>12549.13</v>
      </c>
      <c r="G132" s="78">
        <f t="shared" si="14"/>
        <v>12549.13</v>
      </c>
      <c r="H132" s="72">
        <v>12549.13</v>
      </c>
      <c r="I132" s="16"/>
      <c r="K132" s="79"/>
      <c r="M132" s="79"/>
    </row>
    <row r="133" spans="1:15" ht="18" customHeight="1" x14ac:dyDescent="0.25">
      <c r="A133" s="83" t="s">
        <v>8</v>
      </c>
      <c r="B133" s="85"/>
      <c r="C133" s="87" t="s">
        <v>187</v>
      </c>
      <c r="D133" s="26"/>
      <c r="E133" s="78">
        <f>F133</f>
        <v>47315.33</v>
      </c>
      <c r="F133" s="106">
        <v>47315.33</v>
      </c>
      <c r="G133" s="107">
        <f t="shared" si="14"/>
        <v>47315.33</v>
      </c>
      <c r="H133" s="108">
        <v>47315.33</v>
      </c>
      <c r="I133" s="16"/>
      <c r="K133" s="79"/>
      <c r="M133" s="79"/>
    </row>
    <row r="134" spans="1:15" ht="18" customHeight="1" x14ac:dyDescent="0.25">
      <c r="A134" s="83" t="s">
        <v>8</v>
      </c>
      <c r="B134" s="85"/>
      <c r="C134" s="87" t="s">
        <v>261</v>
      </c>
      <c r="D134" s="26"/>
      <c r="E134" s="78">
        <f>F134</f>
        <v>2542.6</v>
      </c>
      <c r="F134" s="106">
        <v>2542.6</v>
      </c>
      <c r="G134" s="78">
        <f t="shared" si="14"/>
        <v>2542.6</v>
      </c>
      <c r="H134" s="72">
        <v>2542.6</v>
      </c>
      <c r="I134" s="16"/>
      <c r="K134" s="79"/>
      <c r="M134" s="79"/>
    </row>
    <row r="135" spans="1:15" ht="18" customHeight="1" x14ac:dyDescent="0.25">
      <c r="A135" s="83" t="s">
        <v>8</v>
      </c>
      <c r="B135" s="85"/>
      <c r="C135" s="87" t="s">
        <v>245</v>
      </c>
      <c r="D135" s="26"/>
      <c r="E135" s="78"/>
      <c r="F135" s="106"/>
      <c r="G135" s="78">
        <f t="shared" si="14"/>
        <v>0</v>
      </c>
      <c r="H135" s="72"/>
      <c r="I135" s="16"/>
      <c r="K135" s="79"/>
      <c r="M135" s="79"/>
    </row>
    <row r="136" spans="1:15" ht="3.75" customHeight="1" x14ac:dyDescent="0.25">
      <c r="A136" s="83" t="s">
        <v>8</v>
      </c>
      <c r="B136" s="85"/>
      <c r="C136" s="87" t="s">
        <v>246</v>
      </c>
      <c r="D136" s="26"/>
      <c r="E136" s="78"/>
      <c r="F136" s="106"/>
      <c r="G136" s="78">
        <f t="shared" si="14"/>
        <v>0</v>
      </c>
      <c r="H136" s="72"/>
      <c r="I136" s="16"/>
      <c r="K136" s="79"/>
      <c r="M136" s="79"/>
    </row>
    <row r="137" spans="1:15" ht="3" customHeight="1" x14ac:dyDescent="0.25">
      <c r="A137" s="83" t="s">
        <v>8</v>
      </c>
      <c r="B137" s="85"/>
      <c r="C137" s="87" t="s">
        <v>247</v>
      </c>
      <c r="D137" s="26"/>
      <c r="E137" s="78"/>
      <c r="F137" s="106"/>
      <c r="G137" s="107">
        <f t="shared" si="14"/>
        <v>0</v>
      </c>
      <c r="H137" s="108"/>
      <c r="I137" s="16"/>
      <c r="K137" s="79"/>
      <c r="M137" s="79"/>
    </row>
    <row r="138" spans="1:15" ht="3" customHeight="1" x14ac:dyDescent="0.25">
      <c r="A138" s="83" t="s">
        <v>8</v>
      </c>
      <c r="B138" s="85"/>
      <c r="C138" s="87" t="s">
        <v>248</v>
      </c>
      <c r="D138" s="26"/>
      <c r="E138" s="78"/>
      <c r="F138" s="106"/>
      <c r="G138" s="107">
        <f t="shared" si="14"/>
        <v>0</v>
      </c>
      <c r="H138" s="108"/>
      <c r="I138" s="16"/>
      <c r="K138" s="79"/>
      <c r="M138" s="79"/>
    </row>
    <row r="139" spans="1:15" ht="18" customHeight="1" x14ac:dyDescent="0.25">
      <c r="A139" s="83" t="s">
        <v>8</v>
      </c>
      <c r="B139" s="85"/>
      <c r="C139" s="87" t="s">
        <v>235</v>
      </c>
      <c r="D139" s="26"/>
      <c r="E139" s="78">
        <f>F139</f>
        <v>15000000</v>
      </c>
      <c r="F139" s="106">
        <v>15000000</v>
      </c>
      <c r="G139" s="107">
        <f t="shared" si="14"/>
        <v>12085886.460000001</v>
      </c>
      <c r="H139" s="108">
        <f>3893518.68+8192367.78</f>
        <v>12085886.460000001</v>
      </c>
      <c r="I139" s="16"/>
      <c r="K139" s="79"/>
      <c r="M139" s="79"/>
    </row>
    <row r="140" spans="1:15" ht="51.75" customHeight="1" x14ac:dyDescent="0.25">
      <c r="A140" s="83" t="s">
        <v>8</v>
      </c>
      <c r="B140" s="85"/>
      <c r="C140" s="87" t="s">
        <v>258</v>
      </c>
      <c r="D140" s="26"/>
      <c r="E140" s="78">
        <f>F140</f>
        <v>1279070</v>
      </c>
      <c r="F140" s="106">
        <v>1279070</v>
      </c>
      <c r="G140" s="78">
        <f>H140</f>
        <v>1279070</v>
      </c>
      <c r="H140" s="72">
        <v>1279070</v>
      </c>
      <c r="I140" s="16"/>
      <c r="K140" s="79"/>
      <c r="M140" s="79"/>
    </row>
    <row r="141" spans="1:15" ht="46.5" customHeight="1" x14ac:dyDescent="0.25">
      <c r="A141" s="83"/>
      <c r="B141" s="85"/>
      <c r="C141" s="87" t="s">
        <v>259</v>
      </c>
      <c r="D141" s="26"/>
      <c r="E141" s="78">
        <f>F141</f>
        <v>828630</v>
      </c>
      <c r="F141" s="106">
        <f>1350000-521370</f>
        <v>828630</v>
      </c>
      <c r="G141" s="78">
        <f>H141</f>
        <v>0</v>
      </c>
      <c r="H141" s="72"/>
      <c r="I141" s="16"/>
      <c r="K141" s="79"/>
      <c r="M141" s="79"/>
    </row>
    <row r="142" spans="1:15" ht="46.5" customHeight="1" x14ac:dyDescent="0.25">
      <c r="A142" s="83"/>
      <c r="B142" s="85"/>
      <c r="C142" s="87" t="s">
        <v>260</v>
      </c>
      <c r="D142" s="26"/>
      <c r="E142" s="78">
        <f>F142</f>
        <v>106800</v>
      </c>
      <c r="F142" s="106">
        <v>106800</v>
      </c>
      <c r="G142" s="78">
        <f>H142</f>
        <v>106800</v>
      </c>
      <c r="H142" s="72">
        <v>106800</v>
      </c>
      <c r="I142" s="16"/>
      <c r="K142" s="79"/>
      <c r="M142" s="79"/>
    </row>
    <row r="143" spans="1:15" ht="46.5" customHeight="1" x14ac:dyDescent="0.25">
      <c r="A143" s="83"/>
      <c r="B143" s="85"/>
      <c r="C143" s="87" t="s">
        <v>257</v>
      </c>
      <c r="D143" s="26"/>
      <c r="E143" s="78">
        <f>F143</f>
        <v>5000000</v>
      </c>
      <c r="F143" s="106">
        <f>9000000-4000000</f>
        <v>5000000</v>
      </c>
      <c r="G143" s="78">
        <f>H143</f>
        <v>0</v>
      </c>
      <c r="H143" s="72"/>
      <c r="I143" s="16"/>
      <c r="K143" s="79"/>
      <c r="M143" s="79"/>
    </row>
    <row r="144" spans="1:15" ht="31.5" x14ac:dyDescent="0.25">
      <c r="A144" s="49" t="s">
        <v>8</v>
      </c>
      <c r="B144" s="37" t="s">
        <v>135</v>
      </c>
      <c r="C144" s="21" t="s">
        <v>134</v>
      </c>
      <c r="D144" s="22" t="s">
        <v>8</v>
      </c>
      <c r="E144" s="69">
        <f>E145</f>
        <v>0</v>
      </c>
      <c r="F144" s="69">
        <f t="shared" ref="F144:H144" si="15">F145</f>
        <v>0</v>
      </c>
      <c r="G144" s="69">
        <f t="shared" si="15"/>
        <v>0</v>
      </c>
      <c r="H144" s="69">
        <f t="shared" si="15"/>
        <v>0</v>
      </c>
      <c r="I144" s="16"/>
      <c r="K144" s="79"/>
      <c r="M144" s="79"/>
    </row>
    <row r="145" spans="1:13" ht="30.75" x14ac:dyDescent="0.25">
      <c r="A145" s="50" t="s">
        <v>8</v>
      </c>
      <c r="B145" s="38" t="s">
        <v>151</v>
      </c>
      <c r="C145" s="23" t="s">
        <v>136</v>
      </c>
      <c r="D145" s="24" t="s">
        <v>8</v>
      </c>
      <c r="E145" s="70">
        <f>E146+E147</f>
        <v>0</v>
      </c>
      <c r="F145" s="70">
        <f>F146+F147</f>
        <v>0</v>
      </c>
      <c r="G145" s="70">
        <f>G146+G147</f>
        <v>0</v>
      </c>
      <c r="H145" s="70">
        <v>0</v>
      </c>
      <c r="I145" s="16"/>
      <c r="K145" s="79"/>
      <c r="M145" s="79"/>
    </row>
    <row r="146" spans="1:13" ht="60.75" x14ac:dyDescent="0.25">
      <c r="A146" s="51" t="s">
        <v>8</v>
      </c>
      <c r="B146" s="39" t="s">
        <v>152</v>
      </c>
      <c r="C146" s="25" t="s">
        <v>137</v>
      </c>
      <c r="D146" s="26" t="s">
        <v>8</v>
      </c>
      <c r="E146" s="71"/>
      <c r="F146" s="72">
        <v>0</v>
      </c>
      <c r="G146" s="72"/>
      <c r="H146" s="72"/>
      <c r="I146" s="16"/>
      <c r="K146" s="79"/>
      <c r="M146" s="79"/>
    </row>
    <row r="147" spans="1:13" ht="30.75" x14ac:dyDescent="0.25">
      <c r="A147" s="51" t="s">
        <v>8</v>
      </c>
      <c r="B147" s="39" t="s">
        <v>153</v>
      </c>
      <c r="C147" s="25" t="s">
        <v>136</v>
      </c>
      <c r="D147" s="26" t="s">
        <v>8</v>
      </c>
      <c r="E147" s="71"/>
      <c r="F147" s="72">
        <v>0</v>
      </c>
      <c r="G147" s="72"/>
      <c r="H147" s="72">
        <v>0</v>
      </c>
      <c r="I147" s="16"/>
      <c r="K147" s="79"/>
      <c r="M147" s="79"/>
    </row>
    <row r="148" spans="1:13" s="116" customFormat="1" ht="11.25" x14ac:dyDescent="0.2">
      <c r="A148" s="109"/>
      <c r="B148" s="110" t="s">
        <v>254</v>
      </c>
      <c r="C148" s="111" t="s">
        <v>134</v>
      </c>
      <c r="D148" s="112"/>
      <c r="E148" s="113"/>
      <c r="F148" s="114"/>
      <c r="G148" s="114"/>
      <c r="H148" s="114">
        <f>H150</f>
        <v>0</v>
      </c>
      <c r="I148" s="115"/>
      <c r="K148" s="117"/>
      <c r="M148" s="117"/>
    </row>
    <row r="149" spans="1:13" ht="15.75" customHeight="1" x14ac:dyDescent="0.25">
      <c r="A149" s="51"/>
      <c r="B149" s="39"/>
      <c r="C149" s="144" t="s">
        <v>253</v>
      </c>
      <c r="D149" s="26"/>
      <c r="E149" s="71"/>
      <c r="F149" s="72"/>
      <c r="G149" s="72"/>
      <c r="H149" s="72"/>
      <c r="I149" s="16"/>
      <c r="K149" s="79"/>
      <c r="M149" s="79"/>
    </row>
    <row r="150" spans="1:13" x14ac:dyDescent="0.25">
      <c r="A150" s="51"/>
      <c r="B150" s="39"/>
      <c r="C150" s="145"/>
      <c r="D150" s="26"/>
      <c r="E150" s="71"/>
      <c r="F150" s="72"/>
      <c r="G150" s="72"/>
      <c r="H150" s="72"/>
      <c r="I150" s="16"/>
      <c r="K150" s="79"/>
      <c r="M150" s="79"/>
    </row>
    <row r="151" spans="1:13" ht="40.5" customHeight="1" x14ac:dyDescent="0.25">
      <c r="A151" s="51"/>
      <c r="B151" s="39"/>
      <c r="C151" s="146"/>
      <c r="D151" s="26"/>
      <c r="E151" s="71"/>
      <c r="F151" s="72"/>
      <c r="G151" s="72"/>
      <c r="H151" s="72"/>
      <c r="I151" s="16"/>
      <c r="K151" s="79"/>
      <c r="M151" s="79"/>
    </row>
    <row r="152" spans="1:13" s="116" customFormat="1" ht="31.5" customHeight="1" x14ac:dyDescent="0.2">
      <c r="A152" s="118" t="s">
        <v>8</v>
      </c>
      <c r="B152" s="119" t="s">
        <v>139</v>
      </c>
      <c r="C152" s="120" t="s">
        <v>138</v>
      </c>
      <c r="D152" s="121" t="s">
        <v>8</v>
      </c>
      <c r="E152" s="122">
        <f>E153+E154</f>
        <v>0</v>
      </c>
      <c r="F152" s="122">
        <f t="shared" ref="F152:H152" si="16">F153+F154</f>
        <v>0</v>
      </c>
      <c r="G152" s="122">
        <f t="shared" si="16"/>
        <v>0</v>
      </c>
      <c r="H152" s="128">
        <f t="shared" si="16"/>
        <v>-24321.33</v>
      </c>
      <c r="I152" s="115"/>
      <c r="K152" s="117"/>
      <c r="M152" s="117"/>
    </row>
    <row r="153" spans="1:13" ht="33" customHeight="1" x14ac:dyDescent="0.25">
      <c r="A153" s="51" t="s">
        <v>8</v>
      </c>
      <c r="B153" s="39" t="s">
        <v>154</v>
      </c>
      <c r="C153" s="25" t="s">
        <v>140</v>
      </c>
      <c r="D153" s="26" t="s">
        <v>8</v>
      </c>
      <c r="E153" s="71"/>
      <c r="F153" s="72"/>
      <c r="G153" s="72"/>
      <c r="H153" s="72"/>
      <c r="I153" s="16"/>
      <c r="K153" s="79"/>
      <c r="M153" s="79"/>
    </row>
    <row r="154" spans="1:13" ht="75.75" x14ac:dyDescent="0.25">
      <c r="A154" s="51" t="s">
        <v>8</v>
      </c>
      <c r="B154" s="39" t="s">
        <v>155</v>
      </c>
      <c r="C154" s="25" t="s">
        <v>141</v>
      </c>
      <c r="D154" s="26" t="s">
        <v>8</v>
      </c>
      <c r="E154" s="71"/>
      <c r="F154" s="72"/>
      <c r="G154" s="72"/>
      <c r="H154" s="129">
        <v>-24321.33</v>
      </c>
      <c r="I154" s="16"/>
      <c r="K154" s="79"/>
      <c r="M154" s="79"/>
    </row>
    <row r="155" spans="1:13" ht="5.25" customHeight="1" x14ac:dyDescent="0.25">
      <c r="C155" s="7"/>
      <c r="D155" s="7"/>
      <c r="E155" s="77"/>
      <c r="F155" s="77"/>
      <c r="G155" s="77"/>
      <c r="H155" s="77"/>
      <c r="I155" s="7"/>
    </row>
    <row r="156" spans="1:13" hidden="1" x14ac:dyDescent="0.25"/>
    <row r="157" spans="1:13" ht="6" hidden="1" customHeight="1" x14ac:dyDescent="0.25"/>
    <row r="158" spans="1:13" hidden="1" x14ac:dyDescent="0.25"/>
    <row r="159" spans="1:13" ht="6.75" hidden="1" customHeight="1" x14ac:dyDescent="0.25"/>
    <row r="160" spans="1:13" x14ac:dyDescent="0.25">
      <c r="B160" s="32" t="s">
        <v>249</v>
      </c>
      <c r="E160" s="43" t="s">
        <v>250</v>
      </c>
    </row>
    <row r="161" spans="2:5" ht="4.5" customHeight="1" x14ac:dyDescent="0.25"/>
    <row r="162" spans="2:5" ht="3.75" customHeight="1" x14ac:dyDescent="0.25"/>
    <row r="163" spans="2:5" x14ac:dyDescent="0.25">
      <c r="B163" s="32" t="s">
        <v>167</v>
      </c>
      <c r="E163" s="43" t="s">
        <v>241</v>
      </c>
    </row>
  </sheetData>
  <mergeCells count="16">
    <mergeCell ref="C149:C151"/>
    <mergeCell ref="A12:A14"/>
    <mergeCell ref="B12:B14"/>
    <mergeCell ref="A6:B6"/>
    <mergeCell ref="A10:B10"/>
    <mergeCell ref="C12:C14"/>
    <mergeCell ref="C3:F3"/>
    <mergeCell ref="C2:G2"/>
    <mergeCell ref="D7:F7"/>
    <mergeCell ref="D8:F8"/>
    <mergeCell ref="C11:H11"/>
    <mergeCell ref="D12:D14"/>
    <mergeCell ref="E12:E14"/>
    <mergeCell ref="F12:F14"/>
    <mergeCell ref="G12:G14"/>
    <mergeCell ref="H12:H14"/>
  </mergeCells>
  <pageMargins left="0.25" right="0.25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BAD8FE-1FBB-4A62-AA73-215B77010F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Гл.Бух</cp:lastModifiedBy>
  <cp:lastPrinted>2024-09-02T13:34:06Z</cp:lastPrinted>
  <dcterms:created xsi:type="dcterms:W3CDTF">2019-01-29T08:28:30Z</dcterms:created>
  <dcterms:modified xsi:type="dcterms:W3CDTF">2024-11-25T09:20:28Z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SV_0503117M_20160101_2.xlsx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